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suik\OneDrive\桌面\test report\"/>
    </mc:Choice>
  </mc:AlternateContent>
  <bookViews>
    <workbookView windowWidth="22188" windowHeight="9060" activeTab="1"/>
  </bookViews>
  <sheets>
    <sheet name="📌 使用指南与提效神器" sheetId="1" r:id="rId1"/>
    <sheet name="⚙️ 全局核算参数 (Config)" sheetId="2" r:id="rId2"/>
    <sheet name="📦 商品出厂底价表 (Products)" sheetId="3" r:id="rId3"/>
    <sheet name="📄 对外纯净批量报价单 (脱敏单)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<sst xmlns="http://schemas.openxmlformats.org/spreadsheetml/2006/main" count="221" uniqueCount="206">
  <si>
    <t>【2026外贸出厂底价表与智能核价模板】使用指南 v2（2026-10）</t>
  </si>
  <si>
    <r>
      <rPr>
        <b/>
        <sz val="10"/>
        <color rgb="FF1E3A8A"/>
        <rFont val="Microsoft YaHei"/>
        <charset val="134"/>
      </rPr>
      <t xml:space="preserve">1. </t>
    </r>
    <r>
      <rPr>
        <b/>
        <sz val="10"/>
        <color rgb="FF1E3A8A"/>
        <rFont val="Noto Sans CJK SC"/>
        <charset val="134"/>
      </rPr>
      <t>为什么做这套表？</t>
    </r>
  </si>
  <si>
    <t>拒绝单品手工反复按计算器！本表专为工贸一体外贸工厂、外贸公司与独立业务员打造。左侧批量录入底价与箱规，右侧全自动联动秒出全量多币种 FOB 美金单价、集装箱装柜量与利润红线防御。</t>
  </si>
  <si>
    <r>
      <rPr>
        <b/>
        <sz val="10"/>
        <color rgb="FF1E3A8A"/>
        <rFont val="Microsoft YaHei"/>
        <charset val="134"/>
      </rPr>
      <t xml:space="preserve">2. </t>
    </r>
    <r>
      <rPr>
        <b/>
        <sz val="10"/>
        <color rgb="FF1E3A8A"/>
        <rFont val="Noto Sans CJK SC"/>
        <charset val="134"/>
      </rPr>
      <t>【⚙️ 全局核算参数】怎么用？</t>
    </r>
  </si>
  <si>
    <t>在第 2 张工作表顶部可【一键下拉切换主结算币种】（支持 USD / EUR / GBP / AUD / CAD），全库商品底价与对外报价单秒级自动自适应切换！同时可设定内部锁定汇率、保底毛利（如 15%）、利润防穿底红线（如 8%）与海运进仓港杂平摊（如 0.20 元/件）。在此微调后，全库商品自动秒级联动更新。</t>
  </si>
  <si>
    <r>
      <rPr>
        <b/>
        <sz val="10"/>
        <color rgb="FF1E3A8A"/>
        <rFont val="Microsoft YaHei"/>
        <charset val="134"/>
      </rPr>
      <t xml:space="preserve">3. </t>
    </r>
    <r>
      <rPr>
        <b/>
        <sz val="10"/>
        <color rgb="FF1E3A8A"/>
        <rFont val="Noto Sans CJK SC"/>
        <charset val="134"/>
      </rPr>
      <t>【📦 商品出厂底价表】怎么用？</t>
    </r>
  </si>
  <si>
    <t>在第 3 张工作表批量录入产品 SKU、出厂底价与包装尺寸。黄色公式区会自动联动倒算出精准 FOB 外币报价、自动算出 20GP/40HQ 可装柜件数；若某品毛利低于红线会自动闪烁警报。</t>
  </si>
  <si>
    <r>
      <rPr>
        <b/>
        <sz val="10"/>
        <color rgb="FF1E3A8A"/>
        <rFont val="Microsoft YaHei"/>
        <charset val="134"/>
      </rPr>
      <t xml:space="preserve">4. </t>
    </r>
    <r>
      <rPr>
        <b/>
        <sz val="10"/>
        <color rgb="FF1E3A8A"/>
        <rFont val="Noto Sans CJK SC"/>
        <charset val="134"/>
      </rPr>
      <t>对外发给买家安全吗？</t>
    </r>
  </si>
  <si>
    <t>安心防泄密！第 4 张工作表【📄 对外纯净批量报价单】专为海外买家设计，工厂出厂底价、内部成本与真实毛利率全部自动脱敏隐藏，可直接打印或导出 PDF 发给海外买家。在对外报价单中填入客户的订购量，成交价会自动按阶梯价跳档，金额与表格底部总计同步算出，线下报价无需再按计算器。如需增加产品行，请在总计行上方插入新行，并将上一行的公式向下填充，总计会自动跟随。</t>
  </si>
  <si>
    <t>5. 🛠️ 专属算价表微定制（帮改服务）</t>
  </si>
  <si>
    <t>本标准模板在群文件永久免费自取。如果贵司产品涉及特殊包材体积、多币种折算、阶梯返点或多供应商比价，自己改公式容易报错，欢迎在小红书官方群《IT佬Kelvin 的出海工具交流群》直接找 Kelvin（微信：kt_data）协助定制专属防改错表格（仅收一杯咖啡手工费 ☕）。</t>
  </si>
  <si>
    <t>6. 🚀 无缝直通线上版 (SaaS引擎)</t>
  </si>
  <si>
    <t>本表格式与 KelvinFlow 智能出单引擎 (https://quote.kelvinflow.com) 完全一致！平时直接当离线底价表用；一旦买家发来几十个型号的长篇英文邮件或 PDF 询盘，直接把本表上传到系统，转发邮件，AI 10 秒自动审单对齐底价生成专业英文报价单。新注册即享 14 天免费试用（含 100 封全功能出单额度）！（由大湾区全栈独立开发者 IT佬Kelvin 出品，禁止二次倒卖）</t>
  </si>
  <si>
    <r>
      <rPr>
        <b/>
        <sz val="10"/>
        <color rgb="FF1E3A8A"/>
        <rFont val="Microsoft YaHei"/>
        <charset val="134"/>
      </rPr>
      <t xml:space="preserve">7. </t>
    </r>
    <r>
      <rPr>
        <b/>
        <sz val="10"/>
        <color rgb="FF1E3A8A"/>
        <rFont val="Noto Sans CJK SC"/>
        <charset val="134"/>
      </rPr>
      <t>全局参数以系统设置为准</t>
    </r>
  </si>
  <si>
    <t>本表参数仅供在本表内测算时使用。系统中的全局参数以系统"设置"页为准：在本表中修改参数，不会同步到系统。首次上传时，系统会按本表参数完成初始设置；此后如需修改，请在系统设置页进行。</t>
  </si>
  <si>
    <r>
      <rPr>
        <b/>
        <sz val="10"/>
        <color rgb="FF1E3A8A"/>
        <rFont val="Microsoft YaHei"/>
        <charset val="134"/>
      </rPr>
      <t xml:space="preserve">8. </t>
    </r>
    <r>
      <rPr>
        <b/>
        <sz val="10"/>
        <color rgb="FF1E3A8A"/>
        <rFont val="Noto Sans CJK SC"/>
        <charset val="134"/>
      </rPr>
      <t>报价数据由谁负责</t>
    </r>
  </si>
  <si>
    <t>报价金额由系统根据您提供的底价、阶梯价与红线价等数据计算。请确保数据准确，数据有误将直接影响报价结果。</t>
  </si>
  <si>
    <r>
      <rPr>
        <b/>
        <sz val="10"/>
        <color rgb="FF1E3A8A"/>
        <rFont val="Microsoft YaHei"/>
        <charset val="134"/>
      </rPr>
      <t xml:space="preserve">9. </t>
    </r>
    <r>
      <rPr>
        <b/>
        <sz val="10"/>
        <color rgb="FF1E3A8A"/>
        <rFont val="Noto Sans CJK SC"/>
        <charset val="134"/>
      </rPr>
      <t>关于示例产品</t>
    </r>
  </si>
  <si>
    <t>本表示例产品为建材行业演示数据，阶梯价与保护价均为格式示范，请替换为您自己的产品与数据。对外报价单中的订购量已按示例填满，可直观看到阶梯价与总计效果，正式使用时请清空。</t>
  </si>
  <si>
    <t>🏢 我司外贸出厂核算控制台 · 全局业务参数配置 (Global Configuration)</t>
  </si>
  <si>
    <t>💡【核算中枢指引】在此设定贵司（或个人）内部锁定汇率、保底毛利率与业务参数，全库商品将自动秒级联动倒算。日常核价只需在此微调参数，无需逐个单品修改。参数正源说明见《使用指南》。</t>
  </si>
  <si>
    <t>💵 模块一：结算币种与全局主报价切换 (Currency &amp; Master Active Currency)</t>
  </si>
  <si>
    <t>🎯 当前全局核算与报价主币种 (Active Currency)</t>
  </si>
  <si>
    <t>USD</t>
  </si>
  <si>
    <t>👈 下拉切换主币种：全库底价与对外报价单秒级自适应！</t>
  </si>
  <si>
    <t>外币币种 (Target Currency)</t>
  </si>
  <si>
    <t>内部锁定汇率 (Rate To RMB)</t>
  </si>
  <si>
    <t>币种符号 (Symbol)</t>
  </si>
  <si>
    <t>汇率波动预警保护基准</t>
  </si>
  <si>
    <t>适用采购区域 (采购商来源)</t>
  </si>
  <si>
    <t>$</t>
  </si>
  <si>
    <t>★ 默认主币种 (波动±3%保护)</t>
  </si>
  <si>
    <t>北美、东南亚、全球主流外贸结算 (默认主币种)</t>
  </si>
  <si>
    <t>EUR</t>
  </si>
  <si>
    <t>€</t>
  </si>
  <si>
    <t>基准锁定汇率 (波动±3%保护)</t>
  </si>
  <si>
    <t>欧盟及欧洲自由贸易区国家采购商</t>
  </si>
  <si>
    <t>GBP</t>
  </si>
  <si>
    <t>£</t>
  </si>
  <si>
    <t>英国及英联邦国家采购商</t>
  </si>
  <si>
    <t>AUD</t>
  </si>
  <si>
    <t>A$</t>
  </si>
  <si>
    <t>澳大利亚、新西兰及大洋洲采购商</t>
  </si>
  <si>
    <t>CAD</t>
  </si>
  <si>
    <t>C$</t>
  </si>
  <si>
    <t>加拿大市场专属采购商</t>
  </si>
  <si>
    <t>📈 模块二：利润红线与防穿底控制 (Profit Margin &amp; Cost Protection)</t>
  </si>
  <si>
    <t>参数控制项 (Control Parameter)</t>
  </si>
  <si>
    <t>设置基准值 (Setting Value)</t>
  </si>
  <si>
    <t>参数格式/单位</t>
  </si>
  <si>
    <t>系统生效机制与风控规则说明</t>
  </si>
  <si>
    <t>💡 实战风控与业务避坑建议</t>
  </si>
  <si>
    <t>全厂默认保底毛利率 (Default Margin)</t>
  </si>
  <si>
    <t>百分比 (0.15)</t>
  </si>
  <si>
    <t>出厂安全底价基础上浮动加价；单品未设时自动继承此参数默认值为系统建议，可按您公司的实际情况修改。</t>
  </si>
  <si>
    <t>建议常规大货订单基准，给买家还价预留 3%~5% 安全博弈空间</t>
  </si>
  <si>
    <t>最低保护红线毛利率 (Floor Margin)</t>
  </si>
  <si>
    <t>百分比 (0.08)</t>
  </si>
  <si>
    <t>业务员最低授权底线，低于此红线系统强制拦截并报警打回默认值为系统建议，可按您公司的实际情况修改。</t>
  </si>
  <si>
    <t>底线防御警戒线！低于此值系统自动标红警报，防止业务员算亏</t>
  </si>
  <si>
    <t>样品打样费上浮倍率 (Sample Multiplier)</t>
  </si>
  <si>
    <t>倍率 (出厂价*2.5)</t>
  </si>
  <si>
    <t>覆盖小批量散单模具调机成本，后续批量达标全额抵扣货款默认值为系统建议，可按您公司的实际情况修改。</t>
  </si>
  <si>
    <t>覆盖小批量散单机台调机损耗，可在合同中约定大货满额全额返还</t>
  </si>
  <si>
    <t>报价单默认有效期 (Price Validity)</t>
  </si>
  <si>
    <t>30 Days</t>
  </si>
  <si>
    <t>天数</t>
  </si>
  <si>
    <t>超出 30 天需重新核实原材料成本与外币汇率波动情况</t>
  </si>
  <si>
    <t>严防海运费与汇率剧烈波动风险，超期需重新核算，避免履约亏损</t>
  </si>
  <si>
    <t>默认生产交期 (Default Lead Time)</t>
  </si>
  <si>
    <r>
      <rPr>
        <b/>
        <sz val="10"/>
        <color rgb="FF1E293B"/>
        <rFont val="Microsoft YaHei"/>
        <charset val="134"/>
      </rPr>
      <t>25-30</t>
    </r>
    <r>
      <rPr>
        <b/>
        <sz val="10"/>
        <color rgb="FF1E293B"/>
        <rFont val="Noto Sans CJK SC"/>
        <charset val="134"/>
      </rPr>
      <t>天</t>
    </r>
  </si>
  <si>
    <t>单品未设专属交期时自动继承此参数</t>
  </si>
  <si>
    <t>旺季产能紧张时可在此统一延长，避免逐个单品修改</t>
  </si>
  <si>
    <t>🚢 模块三：默认贸易术语与杂费基准 (Incoterms &amp; Port Charges)</t>
  </si>
  <si>
    <t>贸易术语 (Incoterm)</t>
  </si>
  <si>
    <t>指定交货港口 / 地点</t>
  </si>
  <si>
    <t>单件均摊杂费 (RMB)</t>
  </si>
  <si>
    <t>整柜固定杂费 (RMB)</t>
  </si>
  <si>
    <t>费用包含范围与口岸说明</t>
  </si>
  <si>
    <t>EXW</t>
  </si>
  <si>
    <t>工厂车间自提 (Factory Ex-works)</t>
  </si>
  <si>
    <t>买家自提，仅含标准纸箱包装，无港口杂费与拖车费</t>
  </si>
  <si>
    <t>FOB</t>
  </si>
  <si>
    <t>深圳盐田港 / 蛇口港 (Shenzhen)</t>
  </si>
  <si>
    <t>包含工厂至深圳码头内陆拖车、出口报关、港杂码头费(THC)</t>
  </si>
  <si>
    <t>CIF</t>
  </si>
  <si>
    <t>目的港（根据买家询盘实时测算）</t>
  </si>
  <si>
    <t>实时测算</t>
  </si>
  <si>
    <t>含基础货运险</t>
  </si>
  <si>
    <t>根据货柜实际目的港与实时船期核算海运费与保费</t>
  </si>
  <si>
    <t>💳 模块四：默认付款方式与结算浮动 (Payment Terms)</t>
  </si>
  <si>
    <t>付款方式 (Payment Term)</t>
  </si>
  <si>
    <t>价格浮动比例 (%)</t>
  </si>
  <si>
    <t>支持结算币种</t>
  </si>
  <si>
    <t>资金周转成本与商业规则说明</t>
  </si>
  <si>
    <t>适用客户等级与授信</t>
  </si>
  <si>
    <r>
      <rPr>
        <b/>
        <sz val="10"/>
        <color rgb="FF1E293B"/>
        <rFont val="Microsoft YaHei"/>
        <charset val="134"/>
      </rPr>
      <t>100% T/T Advance (</t>
    </r>
    <r>
      <rPr>
        <b/>
        <sz val="10"/>
        <color rgb="FF1E293B"/>
        <rFont val="Noto Sans CJK SC"/>
        <charset val="134"/>
      </rPr>
      <t>全款预付</t>
    </r>
    <r>
      <rPr>
        <b/>
        <sz val="10"/>
        <color rgb="FF1E293B"/>
        <rFont val="Microsoft YaHei"/>
        <charset val="134"/>
      </rPr>
      <t>)</t>
    </r>
  </si>
  <si>
    <t>USD / EUR / GBP</t>
  </si>
  <si>
    <t>买家全款预付直享 98 折，极大加速工厂现金流周转</t>
  </si>
  <si>
    <t>新老客户通用优惠</t>
  </si>
  <si>
    <r>
      <rPr>
        <b/>
        <sz val="10"/>
        <color rgb="FF1E293B"/>
        <rFont val="Microsoft YaHei"/>
        <charset val="134"/>
      </rPr>
      <t>30% Deposit + 70% Balance (</t>
    </r>
    <r>
      <rPr>
        <b/>
        <sz val="10"/>
        <color rgb="FF1E293B"/>
        <rFont val="Noto Sans CJK SC"/>
        <charset val="134"/>
      </rPr>
      <t>标准前</t>
    </r>
    <r>
      <rPr>
        <b/>
        <sz val="10"/>
        <color rgb="FF1E293B"/>
        <rFont val="Microsoft YaHei"/>
        <charset val="134"/>
      </rPr>
      <t>T/T)</t>
    </r>
  </si>
  <si>
    <t>外贸行业标准条款：30%定金排产，70%见提单副本付款</t>
  </si>
  <si>
    <t>标准成交客户</t>
  </si>
  <si>
    <r>
      <rPr>
        <b/>
        <sz val="10"/>
        <color rgb="FF1E293B"/>
        <rFont val="Microsoft YaHei"/>
        <charset val="134"/>
      </rPr>
      <t>L/C at Sight (</t>
    </r>
    <r>
      <rPr>
        <b/>
        <sz val="10"/>
        <color rgb="FF1E293B"/>
        <rFont val="Noto Sans CJK SC"/>
        <charset val="134"/>
      </rPr>
      <t>即期不可撤销信用证</t>
    </r>
    <r>
      <rPr>
        <b/>
        <sz val="10"/>
        <color rgb="FF1E293B"/>
        <rFont val="Microsoft YaHei"/>
        <charset val="134"/>
      </rPr>
      <t>)</t>
    </r>
  </si>
  <si>
    <t>USD / EUR</t>
  </si>
  <si>
    <t>覆盖银行开证手续费与议付审单合规成本</t>
  </si>
  <si>
    <t>信用优良大客户</t>
  </si>
  <si>
    <t>📦 模块五：集装箱装载容积速查标尺 (Container Volume Guidelines)</t>
  </si>
  <si>
    <t>集装箱型号 (Container Type)</t>
  </si>
  <si>
    <t>安全装载容积 (CBM)</t>
  </si>
  <si>
    <t>理论容积 (CBM)</t>
  </si>
  <si>
    <t>最大限重 (KG)</t>
  </si>
  <si>
    <t>装柜适用选型建议</t>
  </si>
  <si>
    <r>
      <rPr>
        <b/>
        <sz val="10"/>
        <color rgb="FF1E293B"/>
        <rFont val="Microsoft YaHei"/>
        <charset val="134"/>
      </rPr>
      <t>20GP (20</t>
    </r>
    <r>
      <rPr>
        <b/>
        <sz val="10"/>
        <color rgb="FF1E293B"/>
        <rFont val="Noto Sans CJK SC"/>
        <charset val="134"/>
      </rPr>
      <t>尺小柜</t>
    </r>
    <r>
      <rPr>
        <b/>
        <sz val="10"/>
        <color rgb="FF1E293B"/>
        <rFont val="Microsoft YaHei"/>
        <charset val="134"/>
      </rPr>
      <t>)</t>
    </r>
  </si>
  <si>
    <t>适合五金紧固件、金属椅脚等高密度重货或试单</t>
  </si>
  <si>
    <r>
      <rPr>
        <b/>
        <sz val="10"/>
        <color rgb="FF1E293B"/>
        <rFont val="Microsoft YaHei"/>
        <charset val="134"/>
      </rPr>
      <t>40GP (40</t>
    </r>
    <r>
      <rPr>
        <b/>
        <sz val="10"/>
        <color rgb="FF1E293B"/>
        <rFont val="Noto Sans CJK SC"/>
        <charset val="134"/>
      </rPr>
      <t>尺平柜</t>
    </r>
    <r>
      <rPr>
        <b/>
        <sz val="10"/>
        <color rgb="FF1E293B"/>
        <rFont val="Microsoft YaHei"/>
        <charset val="134"/>
      </rPr>
      <t>)</t>
    </r>
  </si>
  <si>
    <t>适合体积适中、重量适中的常规工业品与配件</t>
  </si>
  <si>
    <r>
      <rPr>
        <b/>
        <sz val="10"/>
        <color rgb="FF1E293B"/>
        <rFont val="Microsoft YaHei"/>
        <charset val="134"/>
      </rPr>
      <t>40HQ (40</t>
    </r>
    <r>
      <rPr>
        <b/>
        <sz val="10"/>
        <color rgb="FF1E293B"/>
        <rFont val="Noto Sans CJK SC"/>
        <charset val="134"/>
      </rPr>
      <t>尺高柜</t>
    </r>
    <r>
      <rPr>
        <b/>
        <sz val="10"/>
        <color rgb="FF1E293B"/>
        <rFont val="Microsoft YaHei"/>
        <charset val="134"/>
      </rPr>
      <t>)</t>
    </r>
  </si>
  <si>
    <t>适合办公椅、支架、轻泡货等大体积外贸商品</t>
  </si>
  <si>
    <t>注：本表数值仅供在本表内测算时参考。系统装柜测算采用标准安全柜容（20GP 28 CBM / 40GP 58 CBM / 40HQ 68 CBM，限重 26 吨），修改此处不影响系统报价。</t>
  </si>
  <si>
    <t>产品型号 / SKU (必填)</t>
  </si>
  <si>
    <t>买家常用别名 (Aliases·选填)</t>
  </si>
  <si>
    <t>产品英文品名与规格描述 (必填)</t>
  </si>
  <si>
    <t>出厂底价 (RMB Cost·必填安全底价)</t>
  </si>
  <si>
    <t>最低起订量 MOQ (PCS·选填)</t>
  </si>
  <si>
    <t>单箱装量 (PCS/CTN·选填)</t>
  </si>
  <si>
    <t>外箱体积 (CBM/CTN·选填)</t>
  </si>
  <si>
    <t>单箱毛重 G.W. (kg/CTN·选填)</t>
  </si>
  <si>
    <t>单品专属保底毛利率 (选填·留空继承15%)</t>
  </si>
  <si>
    <t>专属生产交期 (选填·留空继承25-30天)</t>
  </si>
  <si>
    <t>海关编码 HS Code (选填)</t>
  </si>
  <si>
    <t>阶梯2起订量 (PCS·选填)</t>
  </si>
  <si>
    <t>阶梯2底价 (RMB·选填)</t>
  </si>
  <si>
    <t>阶梯3起订量 (PCS·选填)</t>
  </si>
  <si>
    <t>阶梯3底价 (RMB·选填)</t>
  </si>
  <si>
    <t>最低保护价 (RMB·选填·留空不启用)</t>
  </si>
  <si>
    <t>⚡ 单件港杂平摊(RMB)</t>
  </si>
  <si>
    <t>⚡ 生效核算毛利率</t>
  </si>
  <si>
    <r>
      <rPr>
        <b/>
        <sz val="10.5"/>
        <color rgb="FFFFFFFF"/>
        <rFont val="Microsoft YaHei"/>
        <charset val="134"/>
      </rPr>
      <t>📦 20GP</t>
    </r>
    <r>
      <rPr>
        <b/>
        <sz val="10.5"/>
        <color rgb="FFFFFFFF"/>
        <rFont val="Noto Sans CJK SC"/>
        <charset val="134"/>
      </rPr>
      <t>小柜装量</t>
    </r>
    <r>
      <rPr>
        <b/>
        <sz val="10.5"/>
        <color rgb="FFFFFFFF"/>
        <rFont val="Microsoft YaHei"/>
        <charset val="134"/>
      </rPr>
      <t>(PCS)</t>
    </r>
  </si>
  <si>
    <r>
      <rPr>
        <b/>
        <sz val="10.5"/>
        <color rgb="FFFFFFFF"/>
        <rFont val="Microsoft YaHei"/>
        <charset val="134"/>
      </rPr>
      <t>📦 40HQ</t>
    </r>
    <r>
      <rPr>
        <b/>
        <sz val="10.5"/>
        <color rgb="FFFFFFFF"/>
        <rFont val="Noto Sans CJK SC"/>
        <charset val="134"/>
      </rPr>
      <t>高柜装量</t>
    </r>
    <r>
      <rPr>
        <b/>
        <sz val="10.5"/>
        <color rgb="FFFFFFFF"/>
        <rFont val="Microsoft YaHei"/>
        <charset val="134"/>
      </rPr>
      <t>(PCS)</t>
    </r>
  </si>
  <si>
    <t>🛡️ 利润安全状态</t>
  </si>
  <si>
    <t>TILE-PG-8080</t>
  </si>
  <si>
    <r>
      <rPr>
        <sz val="9.5"/>
        <color rgb="FF1E293B"/>
        <rFont val="Microsoft YaHei"/>
        <charset val="134"/>
      </rPr>
      <t xml:space="preserve">Glazed Tile 80, Marble Tile, </t>
    </r>
    <r>
      <rPr>
        <sz val="9.5"/>
        <color rgb="FF1E293B"/>
        <rFont val="Noto Sans CJK SC"/>
        <charset val="134"/>
      </rPr>
      <t>全抛釉</t>
    </r>
    <r>
      <rPr>
        <sz val="9.5"/>
        <color rgb="FF1E293B"/>
        <rFont val="Microsoft YaHei"/>
        <charset val="134"/>
      </rPr>
      <t>, 800</t>
    </r>
    <r>
      <rPr>
        <sz val="9.5"/>
        <color rgb="FF1E293B"/>
        <rFont val="Noto Sans CJK SC"/>
        <charset val="134"/>
      </rPr>
      <t>瓷砖</t>
    </r>
  </si>
  <si>
    <r>
      <rPr>
        <sz val="9.5"/>
        <color rgb="FF1E293B"/>
        <rFont val="Microsoft YaHei"/>
        <charset val="134"/>
      </rPr>
      <t>Polished Glazed Porcelain Tile 800x800mm (</t>
    </r>
    <r>
      <rPr>
        <sz val="9.5"/>
        <color rgb="FF1E293B"/>
        <rFont val="Noto Sans CJK SC"/>
        <charset val="134"/>
      </rPr>
      <t>全抛釉瓷砖</t>
    </r>
    <r>
      <rPr>
        <sz val="9.5"/>
        <color rgb="FF1E293B"/>
        <rFont val="Microsoft YaHei"/>
        <charset val="134"/>
      </rPr>
      <t>)</t>
    </r>
  </si>
  <si>
    <t>20-25 Days</t>
  </si>
  <si>
    <t>6907.21.0000</t>
  </si>
  <si>
    <t>TILE-SN-60120</t>
  </si>
  <si>
    <r>
      <rPr>
        <sz val="9.5"/>
        <color rgb="FF1E293B"/>
        <rFont val="Microsoft YaHei"/>
        <charset val="134"/>
      </rPr>
      <t xml:space="preserve">Sintered Stone Tile, Matt Tile, </t>
    </r>
    <r>
      <rPr>
        <sz val="9.5"/>
        <color rgb="FF1E293B"/>
        <rFont val="Noto Sans CJK SC"/>
        <charset val="134"/>
      </rPr>
      <t>岩板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哑光砖</t>
    </r>
  </si>
  <si>
    <r>
      <rPr>
        <sz val="9.5"/>
        <color rgb="FF1E293B"/>
        <rFont val="Microsoft YaHei"/>
        <charset val="134"/>
      </rPr>
      <t>Sintered Stone Matt Tile 600x1200mm (</t>
    </r>
    <r>
      <rPr>
        <sz val="9.5"/>
        <color rgb="FF1E293B"/>
        <rFont val="Noto Sans CJK SC"/>
        <charset val="134"/>
      </rPr>
      <t>岩板哑光瓷砖</t>
    </r>
    <r>
      <rPr>
        <sz val="9.5"/>
        <color rgb="FF1E293B"/>
        <rFont val="Microsoft YaHei"/>
        <charset val="134"/>
      </rPr>
      <t>)</t>
    </r>
  </si>
  <si>
    <t>25-30 Days</t>
  </si>
  <si>
    <t>TILE-WD-20120</t>
  </si>
  <si>
    <r>
      <rPr>
        <sz val="9.5"/>
        <color rgb="FF1E293B"/>
        <rFont val="Microsoft YaHei"/>
        <charset val="134"/>
      </rPr>
      <t xml:space="preserve">Wood Grain Tile, </t>
    </r>
    <r>
      <rPr>
        <sz val="9.5"/>
        <color rgb="FF1E293B"/>
        <rFont val="Noto Sans CJK SC"/>
        <charset val="134"/>
      </rPr>
      <t>木纹砖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仿木地板砖</t>
    </r>
  </si>
  <si>
    <r>
      <rPr>
        <sz val="9.5"/>
        <color rgb="FF1E293B"/>
        <rFont val="Microsoft YaHei"/>
        <charset val="134"/>
      </rPr>
      <t>Wood Grain Porcelain Tile 200x1200mm (</t>
    </r>
    <r>
      <rPr>
        <sz val="9.5"/>
        <color rgb="FF1E293B"/>
        <rFont val="Noto Sans CJK SC"/>
        <charset val="134"/>
      </rPr>
      <t>木纹瓷砖</t>
    </r>
    <r>
      <rPr>
        <sz val="9.5"/>
        <color rgb="FF1E293B"/>
        <rFont val="Microsoft YaHei"/>
        <charset val="134"/>
      </rPr>
      <t>)</t>
    </r>
  </si>
  <si>
    <t>WC-SMART-680</t>
  </si>
  <si>
    <r>
      <rPr>
        <sz val="9.5"/>
        <color rgb="FF1E293B"/>
        <rFont val="Microsoft YaHei"/>
        <charset val="134"/>
      </rPr>
      <t xml:space="preserve">Smart Toilet, Bidet WC, </t>
    </r>
    <r>
      <rPr>
        <sz val="9.5"/>
        <color rgb="FF1E293B"/>
        <rFont val="Noto Sans CJK SC"/>
        <charset val="134"/>
      </rPr>
      <t>智能马桶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一体机</t>
    </r>
  </si>
  <si>
    <r>
      <rPr>
        <sz val="9.5"/>
        <color rgb="FF1E293B"/>
        <rFont val="Microsoft YaHei"/>
        <charset val="134"/>
      </rPr>
      <t>Smart One-Piece Toilet with Bidet (</t>
    </r>
    <r>
      <rPr>
        <sz val="9.5"/>
        <color rgb="FF1E293B"/>
        <rFont val="Noto Sans CJK SC"/>
        <charset val="134"/>
      </rPr>
      <t>一体智能马桶</t>
    </r>
    <r>
      <rPr>
        <sz val="9.5"/>
        <color rgb="FF1E293B"/>
        <rFont val="Microsoft YaHei"/>
        <charset val="134"/>
      </rPr>
      <t>)</t>
    </r>
  </si>
  <si>
    <t>30-35 Days</t>
  </si>
  <si>
    <t>6910.90.0000</t>
  </si>
  <si>
    <t>WC-ECON-660</t>
  </si>
  <si>
    <r>
      <rPr>
        <sz val="9.5"/>
        <color rgb="FF1E293B"/>
        <rFont val="Microsoft YaHei"/>
        <charset val="134"/>
      </rPr>
      <t xml:space="preserve">One Piece Toilet, Siphonic WC, </t>
    </r>
    <r>
      <rPr>
        <sz val="9.5"/>
        <color rgb="FF1E293B"/>
        <rFont val="Noto Sans CJK SC"/>
        <charset val="134"/>
      </rPr>
      <t>连体马桶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虹吸马桶</t>
    </r>
  </si>
  <si>
    <r>
      <rPr>
        <sz val="9.5"/>
        <color rgb="FF1E293B"/>
        <rFont val="Microsoft YaHei"/>
        <charset val="134"/>
      </rPr>
      <t>Siphonic One-Piece Toilet (</t>
    </r>
    <r>
      <rPr>
        <sz val="9.5"/>
        <color rgb="FF1E293B"/>
        <rFont val="Noto Sans CJK SC"/>
        <charset val="134"/>
      </rPr>
      <t>虹吸连体马桶</t>
    </r>
    <r>
      <rPr>
        <sz val="9.5"/>
        <color rgb="FF1E293B"/>
        <rFont val="Microsoft YaHei"/>
        <charset val="134"/>
      </rPr>
      <t>)</t>
    </r>
  </si>
  <si>
    <t>BASIN-ART-520</t>
  </si>
  <si>
    <r>
      <rPr>
        <sz val="9.5"/>
        <color rgb="FF1E293B"/>
        <rFont val="Microsoft YaHei"/>
        <charset val="134"/>
      </rPr>
      <t xml:space="preserve">Art Basin, Countertop Basin, </t>
    </r>
    <r>
      <rPr>
        <sz val="9.5"/>
        <color rgb="FF1E293B"/>
        <rFont val="Noto Sans CJK SC"/>
        <charset val="134"/>
      </rPr>
      <t>台上盆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艺术盆</t>
    </r>
  </si>
  <si>
    <r>
      <rPr>
        <sz val="9.5"/>
        <color rgb="FF1E293B"/>
        <rFont val="Microsoft YaHei"/>
        <charset val="134"/>
      </rPr>
      <t>Ceramic Countertop Art Basin (</t>
    </r>
    <r>
      <rPr>
        <sz val="9.5"/>
        <color rgb="FF1E293B"/>
        <rFont val="Noto Sans CJK SC"/>
        <charset val="134"/>
      </rPr>
      <t>陶瓷台上盆</t>
    </r>
    <r>
      <rPr>
        <sz val="9.5"/>
        <color rgb="FF1E293B"/>
        <rFont val="Microsoft YaHei"/>
        <charset val="134"/>
      </rPr>
      <t>)</t>
    </r>
  </si>
  <si>
    <t>SINK-SS-8245</t>
  </si>
  <si>
    <r>
      <rPr>
        <sz val="9.5"/>
        <color rgb="FF1E293B"/>
        <rFont val="Microsoft YaHei"/>
        <charset val="134"/>
      </rPr>
      <t xml:space="preserve">Kitchen Sink 8245, SS Sink, </t>
    </r>
    <r>
      <rPr>
        <sz val="9.5"/>
        <color rgb="FF1E293B"/>
        <rFont val="Noto Sans CJK SC"/>
        <charset val="134"/>
      </rPr>
      <t>不锈钢水槽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双槽</t>
    </r>
  </si>
  <si>
    <r>
      <rPr>
        <sz val="9.5"/>
        <color rgb="FF1E293B"/>
        <rFont val="Microsoft YaHei"/>
        <charset val="134"/>
      </rPr>
      <t>Stainless Steel Double Kitchen Sink 820x450mm (</t>
    </r>
    <r>
      <rPr>
        <sz val="9.5"/>
        <color rgb="FF1E293B"/>
        <rFont val="Noto Sans CJK SC"/>
        <charset val="134"/>
      </rPr>
      <t>不锈钢双槽水槽</t>
    </r>
    <r>
      <rPr>
        <sz val="9.5"/>
        <color rgb="FF1E293B"/>
        <rFont val="Microsoft YaHei"/>
        <charset val="134"/>
      </rPr>
      <t>)</t>
    </r>
  </si>
  <si>
    <t>7324.10.0000</t>
  </si>
  <si>
    <t>FAUCET-BR-101</t>
  </si>
  <si>
    <r>
      <rPr>
        <sz val="9.5"/>
        <color rgb="FF1E293B"/>
        <rFont val="Microsoft YaHei"/>
        <charset val="134"/>
      </rPr>
      <t xml:space="preserve">Basin Faucet, Brass Tap, </t>
    </r>
    <r>
      <rPr>
        <sz val="9.5"/>
        <color rgb="FF1E293B"/>
        <rFont val="Noto Sans CJK SC"/>
        <charset val="134"/>
      </rPr>
      <t>面盆龙头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冷热龙头</t>
    </r>
  </si>
  <si>
    <r>
      <rPr>
        <sz val="9.5"/>
        <color rgb="FF1E293B"/>
        <rFont val="Microsoft YaHei"/>
        <charset val="134"/>
      </rPr>
      <t>Brass Basin Faucet, Hot &amp; Cold (</t>
    </r>
    <r>
      <rPr>
        <sz val="9.5"/>
        <color rgb="FF1E293B"/>
        <rFont val="Noto Sans CJK SC"/>
        <charset val="134"/>
      </rPr>
      <t>黄铜面盆龙头</t>
    </r>
    <r>
      <rPr>
        <sz val="9.5"/>
        <color rgb="FF1E293B"/>
        <rFont val="Microsoft YaHei"/>
        <charset val="134"/>
      </rPr>
      <t>)</t>
    </r>
  </si>
  <si>
    <t>15-20 Days</t>
  </si>
  <si>
    <t>8481.80.0000</t>
  </si>
  <si>
    <t>SHOWER-TH-220</t>
  </si>
  <si>
    <r>
      <rPr>
        <sz val="9.5"/>
        <color rgb="FF1E293B"/>
        <rFont val="Microsoft YaHei"/>
        <charset val="134"/>
      </rPr>
      <t xml:space="preserve">Thermostatic Shower, Shower Set, </t>
    </r>
    <r>
      <rPr>
        <sz val="9.5"/>
        <color rgb="FF1E293B"/>
        <rFont val="Noto Sans CJK SC"/>
        <charset val="134"/>
      </rPr>
      <t>恒温花洒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淋浴套装</t>
    </r>
  </si>
  <si>
    <r>
      <rPr>
        <sz val="9.5"/>
        <color rgb="FF1E293B"/>
        <rFont val="Microsoft YaHei"/>
        <charset val="134"/>
      </rPr>
      <t>Thermostatic Shower Set with Rain Head (</t>
    </r>
    <r>
      <rPr>
        <sz val="9.5"/>
        <color rgb="FF1E293B"/>
        <rFont val="Noto Sans CJK SC"/>
        <charset val="134"/>
      </rPr>
      <t>恒温淋浴花洒套装</t>
    </r>
    <r>
      <rPr>
        <sz val="9.5"/>
        <color rgb="FF1E293B"/>
        <rFont val="Microsoft YaHei"/>
        <charset val="134"/>
      </rPr>
      <t>)</t>
    </r>
  </si>
  <si>
    <t>TUB-AC-1500</t>
  </si>
  <si>
    <r>
      <rPr>
        <sz val="9.5"/>
        <color rgb="FF1E293B"/>
        <rFont val="Microsoft YaHei"/>
        <charset val="134"/>
      </rPr>
      <t xml:space="preserve">Freestanding Tub 1500, Acrylic Bathtub, </t>
    </r>
    <r>
      <rPr>
        <sz val="9.5"/>
        <color rgb="FF1E293B"/>
        <rFont val="Noto Sans CJK SC"/>
        <charset val="134"/>
      </rPr>
      <t>独立浴缸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亚克力浴缸</t>
    </r>
  </si>
  <si>
    <r>
      <rPr>
        <sz val="9.5"/>
        <color rgb="FF1E293B"/>
        <rFont val="Microsoft YaHei"/>
        <charset val="134"/>
      </rPr>
      <t>Acrylic Freestanding Bathtub 1500mm (</t>
    </r>
    <r>
      <rPr>
        <sz val="9.5"/>
        <color rgb="FF1E293B"/>
        <rFont val="Noto Sans CJK SC"/>
        <charset val="134"/>
      </rPr>
      <t>亚克力独立浴缸</t>
    </r>
    <r>
      <rPr>
        <sz val="9.5"/>
        <color rgb="FF1E293B"/>
        <rFont val="Microsoft YaHei"/>
        <charset val="134"/>
      </rPr>
      <t>)</t>
    </r>
  </si>
  <si>
    <t>30-40 Days</t>
  </si>
  <si>
    <t>3922.10.0000</t>
  </si>
  <si>
    <t>ALU-PROF-6063</t>
  </si>
  <si>
    <r>
      <rPr>
        <sz val="9.5"/>
        <color rgb="FF1E293B"/>
        <rFont val="Microsoft YaHei"/>
        <charset val="134"/>
      </rPr>
      <t xml:space="preserve">Alu Profile 6063, Window Profile, </t>
    </r>
    <r>
      <rPr>
        <sz val="9.5"/>
        <color rgb="FF1E293B"/>
        <rFont val="Noto Sans CJK SC"/>
        <charset val="134"/>
      </rPr>
      <t>断桥铝型材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门窗铝材</t>
    </r>
  </si>
  <si>
    <r>
      <rPr>
        <sz val="9.5"/>
        <color rgb="FF1E293B"/>
        <rFont val="Microsoft YaHei"/>
        <charset val="134"/>
      </rPr>
      <t>Thermal Break Aluminum Window Profile 6063 (</t>
    </r>
    <r>
      <rPr>
        <sz val="9.5"/>
        <color rgb="FF1E293B"/>
        <rFont val="Noto Sans CJK SC"/>
        <charset val="134"/>
      </rPr>
      <t>断桥铝门窗型材</t>
    </r>
    <r>
      <rPr>
        <sz val="9.5"/>
        <color rgb="FF1E293B"/>
        <rFont val="Microsoft YaHei"/>
        <charset val="134"/>
      </rPr>
      <t>)</t>
    </r>
  </si>
  <si>
    <t>7604.21.0000</t>
  </si>
  <si>
    <t>SPC-FLR-1220</t>
  </si>
  <si>
    <r>
      <rPr>
        <sz val="9.5"/>
        <color rgb="FF1E293B"/>
        <rFont val="Microsoft YaHei"/>
        <charset val="134"/>
      </rPr>
      <t xml:space="preserve">SPC Flooring 5mm, Stone Plastic Floor, </t>
    </r>
    <r>
      <rPr>
        <sz val="9.5"/>
        <color rgb="FF1E293B"/>
        <rFont val="Noto Sans CJK SC"/>
        <charset val="134"/>
      </rPr>
      <t>石晶地板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锁扣地板</t>
    </r>
  </si>
  <si>
    <r>
      <rPr>
        <sz val="9.5"/>
        <color rgb="FF1E293B"/>
        <rFont val="Microsoft YaHei"/>
        <charset val="134"/>
      </rPr>
      <t>SPC Stone Plastic Flooring 1220x180mm (SPC</t>
    </r>
    <r>
      <rPr>
        <sz val="9.5"/>
        <color rgb="FF1E293B"/>
        <rFont val="Noto Sans CJK SC"/>
        <charset val="134"/>
      </rPr>
      <t>石晶地板</t>
    </r>
    <r>
      <rPr>
        <sz val="9.5"/>
        <color rgb="FF1E293B"/>
        <rFont val="Microsoft YaHei"/>
        <charset val="134"/>
      </rPr>
      <t>)</t>
    </r>
  </si>
  <si>
    <t>3918.10.0000</t>
  </si>
  <si>
    <t>GROUT-EP-400</t>
  </si>
  <si>
    <r>
      <rPr>
        <sz val="9.5"/>
        <color rgb="FF1E293B"/>
        <rFont val="Microsoft YaHei"/>
        <charset val="134"/>
      </rPr>
      <t xml:space="preserve">Epoxy Grout 400g, Tile Grout, </t>
    </r>
    <r>
      <rPr>
        <sz val="9.5"/>
        <color rgb="FF1E293B"/>
        <rFont val="Noto Sans CJK SC"/>
        <charset val="134"/>
      </rPr>
      <t>美缝剂</t>
    </r>
    <r>
      <rPr>
        <sz val="9.5"/>
        <color rgb="FF1E293B"/>
        <rFont val="Microsoft YaHei"/>
        <charset val="134"/>
      </rPr>
      <t xml:space="preserve">, </t>
    </r>
    <r>
      <rPr>
        <sz val="9.5"/>
        <color rgb="FF1E293B"/>
        <rFont val="Noto Sans CJK SC"/>
        <charset val="134"/>
      </rPr>
      <t>环氧彩砂</t>
    </r>
  </si>
  <si>
    <r>
      <rPr>
        <sz val="9.5"/>
        <color rgb="FF1E293B"/>
        <rFont val="Microsoft YaHei"/>
        <charset val="134"/>
      </rPr>
      <t>Epoxy Tile Grout 400g (</t>
    </r>
    <r>
      <rPr>
        <sz val="9.5"/>
        <color rgb="FF1E293B"/>
        <rFont val="Noto Sans CJK SC"/>
        <charset val="134"/>
      </rPr>
      <t>环氧美缝剂</t>
    </r>
    <r>
      <rPr>
        <sz val="9.5"/>
        <color rgb="FF1E293B"/>
        <rFont val="Microsoft YaHei"/>
        <charset val="134"/>
      </rPr>
      <t>)</t>
    </r>
  </si>
  <si>
    <t>10-15 Days</t>
  </si>
  <si>
    <t>3506.99.0000</t>
  </si>
  <si>
    <t>GLOBAL EXPORT</t>
  </si>
  <si>
    <t>FORMAL COMMERCIAL OFFER (FOB SHENZHEN)</t>
  </si>
  <si>
    <t>Item</t>
  </si>
  <si>
    <t>Model No.</t>
  </si>
  <si>
    <t>Product Description &amp; Detailed Specifications</t>
  </si>
  <si>
    <t>MOQ (PCS)</t>
  </si>
  <si>
    <t>Packing (PCS/CTN)</t>
  </si>
  <si>
    <t>20GP Est. (PCS)</t>
  </si>
  <si>
    <t>40HQ Est. (PCS)</t>
  </si>
  <si>
    <t>Lead Time</t>
  </si>
  <si>
    <t>Order Qty (PCS)</t>
  </si>
  <si>
    <t>Total Qty (PCS)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</si>
</sst>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(* #,##0_);_(* \(#,##0\);_(* &quot;-&quot;_);_(@_)"/>
    <numFmt numFmtId="42" formatCode="_(&quot;HK$&quot;* #,##0_);_(&quot;HK$&quot;* \(#,##0\);_(&quot;HK$&quot;* &quot;-&quot;_);_(@_)"/>
    <numFmt numFmtId="43" formatCode="_(* #,##0.00_);_(* \(#,##0.00\);_(* &quot;-&quot;??_);_(@_)"/>
    <numFmt numFmtId="176" formatCode="_(&quot;HK$&quot;* #,##0.00_);_(&quot;HK$&quot;* \(#,##0.00\);_(&quot;HK$&quot;* &quot;-&quot;??_);_(@_)\-"/>
    <numFmt numFmtId="177" formatCode="\¥#,##0.00"/>
    <numFmt numFmtId="178" formatCode="0.000"/>
    <numFmt numFmtId="179" formatCode="0.0"/>
    <numFmt numFmtId="180" formatCode="0.0%"/>
    <numFmt numFmtId="181" formatCode="\+0.0%;\-0.0%;0.0%"/>
    <numFmt numFmtId="182" formatCode="0.0&quot; CBM&quot;"/>
    <numFmt numFmtId="183" formatCode="#,##0&quot; KG&quot;"/>
  </numFmts>
  <fonts count="59">
    <font>
      <sz val="11"/>
      <color theme="1"/>
      <name val="宋体"/>
      <charset val="134"/>
    </font>
    <font>
      <b/>
      <sz val="12"/>
      <color rgb="FFFFFFFF"/>
      <name val="Arial"/>
      <charset val="134"/>
    </font>
    <font>
      <b/>
      <sz val="12.5"/>
      <color rgb="FFFFFFFF"/>
      <name val="Arial"/>
      <charset val="134"/>
    </font>
    <font>
      <b/>
      <i/>
      <sz val="9"/>
      <color rgb="FF1E293B"/>
      <name val="Arial"/>
      <charset val="134"/>
    </font>
    <font>
      <i/>
      <sz val="9.5"/>
      <color rgb="FF1E293B"/>
      <name val="Arial"/>
      <charset val="134"/>
    </font>
    <font>
      <b/>
      <sz val="10"/>
      <color rgb="FFFFFFFF"/>
      <name val="Arial"/>
      <charset val="134"/>
    </font>
    <font>
      <sz val="9.5"/>
      <color rgb="FF1E293B"/>
      <name val="Arial"/>
      <charset val="134"/>
    </font>
    <font>
      <b/>
      <sz val="10"/>
      <color rgb="FF1E3A8A"/>
      <name val="Arial"/>
      <charset val="134"/>
    </font>
    <font>
      <b/>
      <sz val="10"/>
      <color rgb="FF1E3A8A"/>
      <name val="Arial"/>
      <charset val="1"/>
    </font>
    <font>
      <b/>
      <sz val="11"/>
      <color rgb="FF1E3A8A"/>
      <name val="Arial"/>
      <charset val="1"/>
    </font>
    <font>
      <b/>
      <sz val="10.5"/>
      <color rgb="FFFFFFFF"/>
      <name val="Noto Sans CJK SC"/>
      <charset val="1"/>
    </font>
    <font>
      <b/>
      <sz val="10.5"/>
      <color rgb="FFFFFFFF"/>
      <name val="Microsoft YaHei"/>
      <charset val="134"/>
    </font>
    <font>
      <sz val="9.5"/>
      <color rgb="FF1E293B"/>
      <name val="Microsoft YaHei"/>
      <charset val="134"/>
    </font>
    <font>
      <b/>
      <sz val="9.5"/>
      <color rgb="FF1E293B"/>
      <name val="Microsoft YaHei"/>
      <charset val="134"/>
    </font>
    <font>
      <b/>
      <sz val="9.5"/>
      <color rgb="FF1E3A8A"/>
      <name val="Microsoft YaHei"/>
      <charset val="134"/>
    </font>
    <font>
      <b/>
      <sz val="9.5"/>
      <color rgb="FF1E293B"/>
      <name val="Noto Sans CJK SC"/>
      <charset val="1"/>
    </font>
    <font>
      <b/>
      <sz val="13"/>
      <color rgb="FFFFFFFF"/>
      <name val="Noto Sans CJK SC"/>
      <charset val="1"/>
    </font>
    <font>
      <sz val="9.5"/>
      <color rgb="FF475569"/>
      <name val="Noto Sans CJK SC"/>
      <charset val="1"/>
    </font>
    <font>
      <b/>
      <sz val="11"/>
      <color rgb="FF1E3A8A"/>
      <name val="Noto Sans CJK SC"/>
      <charset val="1"/>
    </font>
    <font>
      <b/>
      <sz val="10.5"/>
      <color rgb="FF1E3A8A"/>
      <name val="Noto Sans CJK SC"/>
      <charset val="1"/>
    </font>
    <font>
      <b/>
      <sz val="11"/>
      <color rgb="FF1E3A8A"/>
      <name val="Microsoft YaHei"/>
      <charset val="134"/>
    </font>
    <font>
      <b/>
      <sz val="10.5"/>
      <color rgb="FF1E3A8A"/>
      <name val="Microsoft YaHei"/>
      <charset val="134"/>
    </font>
    <font>
      <i/>
      <sz val="9.5"/>
      <color rgb="FF475569"/>
      <name val="Noto Sans CJK SC"/>
      <charset val="1"/>
    </font>
    <font>
      <b/>
      <sz val="10"/>
      <color rgb="FFFFFFFF"/>
      <name val="Noto Sans CJK SC"/>
      <charset val="1"/>
    </font>
    <font>
      <b/>
      <sz val="10"/>
      <color rgb="FF1E293B"/>
      <name val="Microsoft YaHei"/>
      <charset val="134"/>
    </font>
    <font>
      <sz val="10"/>
      <color rgb="FF1E293B"/>
      <name val="Microsoft YaHei"/>
      <charset val="134"/>
    </font>
    <font>
      <sz val="10"/>
      <color rgb="FF1E293B"/>
      <name val="Noto Sans CJK SC"/>
      <charset val="1"/>
    </font>
    <font>
      <b/>
      <sz val="10"/>
      <color rgb="FF1E293B"/>
      <name val="Noto Sans CJK SC"/>
      <charset val="1"/>
    </font>
    <font>
      <b/>
      <sz val="10"/>
      <color rgb="FFB91C1C"/>
      <name val="Noto Sans CJK SC"/>
      <charset val="1"/>
    </font>
    <font>
      <b/>
      <sz val="10"/>
      <color rgb="FFB91C1C"/>
      <name val="Microsoft YaHei"/>
      <charset val="134"/>
    </font>
    <font>
      <sz val="10"/>
      <color rgb="FFB91C1C"/>
      <name val="Noto Sans CJK SC"/>
      <charset val="1"/>
    </font>
    <font>
      <b/>
      <sz val="9.5"/>
      <color rgb="FF475569"/>
      <name val="Noto Sans CJK SC"/>
      <charset val="1"/>
    </font>
    <font>
      <b/>
      <sz val="10"/>
      <color rgb="FF1E3A8A"/>
      <name val="Microsoft YaHei"/>
      <charset val="134"/>
    </font>
    <font>
      <sz val="9.5"/>
      <color rgb="FF1E293B"/>
      <name val="Noto Sans CJK SC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.5"/>
      <color rgb="FF1E293B"/>
      <name val="Noto Sans CJK SC"/>
      <charset val="134"/>
    </font>
    <font>
      <b/>
      <sz val="10"/>
      <color rgb="FF1E293B"/>
      <name val="Noto Sans CJK SC"/>
      <charset val="134"/>
    </font>
    <font>
      <b/>
      <sz val="10"/>
      <color rgb="FF1E3A8A"/>
      <name val="Noto Sans CJK SC"/>
      <charset val="134"/>
    </font>
    <font>
      <b/>
      <sz val="10.5"/>
      <color rgb="FFFFFFFF"/>
      <name val="Noto Sans CJK SC"/>
      <charset val="134"/>
    </font>
  </fonts>
  <fills count="42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F8FAFC"/>
        <bgColor rgb="FFFFFFFF"/>
      </patternFill>
    </fill>
    <fill>
      <patternFill patternType="solid">
        <fgColor rgb="FF2563EB"/>
        <bgColor rgb="FF0066CC"/>
      </patternFill>
    </fill>
    <fill>
      <patternFill patternType="solid">
        <fgColor rgb="FFFFFFFF"/>
        <bgColor rgb="FFF8FAFC"/>
      </patternFill>
    </fill>
    <fill>
      <patternFill patternType="solid">
        <fgColor rgb="FFFFF2CC"/>
        <bgColor rgb="FFFEF3C7"/>
      </patternFill>
    </fill>
    <fill>
      <patternFill patternType="solid">
        <fgColor rgb="FFD9E2F3"/>
        <bgColor rgb="FFDBEAFE"/>
      </patternFill>
    </fill>
    <fill>
      <patternFill patternType="solid">
        <fgColor rgb="FFD97706"/>
        <bgColor rgb="FFFF9900"/>
      </patternFill>
    </fill>
    <fill>
      <patternFill patternType="solid">
        <fgColor rgb="FFFEF3C7"/>
        <bgColor rgb="FFFFF2CC"/>
      </patternFill>
    </fill>
    <fill>
      <patternFill patternType="solid">
        <fgColor rgb="FFDBEAFE"/>
        <bgColor rgb="FFD9E2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1E3A8A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4" fillId="0" borderId="0" applyBorder="0" applyAlignment="0" applyProtection="0"/>
    <xf numFmtId="176" fontId="34" fillId="0" borderId="0" applyBorder="0" applyAlignment="0" applyProtection="0"/>
    <xf numFmtId="9" fontId="34" fillId="0" borderId="0" applyBorder="0" applyAlignment="0" applyProtection="0"/>
    <xf numFmtId="41" fontId="34" fillId="0" borderId="0" applyBorder="0" applyAlignment="0" applyProtection="0"/>
    <xf numFmtId="42" fontId="34" fillId="0" borderId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11" borderId="4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2" fillId="0" borderId="5" applyNumberFormat="0" applyFill="0" applyAlignment="0" applyProtection="0">
      <alignment vertical="center"/>
    </xf>
    <xf numFmtId="0" fontId="43" fillId="0" borderId="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12" borderId="7" applyNumberFormat="0" applyAlignment="0" applyProtection="0">
      <alignment vertical="center"/>
    </xf>
    <xf numFmtId="0" fontId="45" fillId="13" borderId="8" applyNumberFormat="0" applyAlignment="0" applyProtection="0">
      <alignment vertical="center"/>
    </xf>
    <xf numFmtId="0" fontId="46" fillId="13" borderId="7" applyNumberFormat="0" applyAlignment="0" applyProtection="0">
      <alignment vertical="center"/>
    </xf>
    <xf numFmtId="0" fontId="47" fillId="14" borderId="9" applyNumberFormat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9" fillId="0" borderId="11" applyNumberFormat="0" applyFill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40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</cellStyleXfs>
  <cellXfs count="96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 indent="1"/>
    </xf>
    <xf numFmtId="0" fontId="5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 indent="1"/>
    </xf>
    <xf numFmtId="3" fontId="6" fillId="5" borderId="2" xfId="0" applyNumberFormat="1" applyFont="1" applyFill="1" applyBorder="1" applyAlignment="1">
      <alignment horizontal="center" vertical="center" wrapText="1"/>
    </xf>
    <xf numFmtId="4" fontId="7" fillId="5" borderId="2" xfId="0" applyNumberFormat="1" applyFont="1" applyFill="1" applyBorder="1" applyAlignment="1">
      <alignment horizontal="center" vertical="center" wrapText="1"/>
    </xf>
    <xf numFmtId="3" fontId="6" fillId="6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 indent="1"/>
    </xf>
    <xf numFmtId="3" fontId="6" fillId="3" borderId="2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right" vertical="center"/>
    </xf>
    <xf numFmtId="3" fontId="9" fillId="7" borderId="2" xfId="0" applyNumberFormat="1" applyFont="1" applyFill="1" applyBorder="1" applyAlignment="1">
      <alignment horizontal="center" vertical="center"/>
    </xf>
    <xf numFmtId="4" fontId="7" fillId="7" borderId="2" xfId="0" applyNumberFormat="1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right" vertical="center"/>
    </xf>
    <xf numFmtId="3" fontId="6" fillId="7" borderId="3" xfId="0" applyNumberFormat="1" applyFont="1" applyFill="1" applyBorder="1" applyAlignment="1">
      <alignment horizontal="center" vertical="center" wrapText="1"/>
    </xf>
    <xf numFmtId="4" fontId="7" fillId="7" borderId="3" xfId="0" applyNumberFormat="1" applyFont="1" applyFill="1" applyBorder="1" applyAlignment="1">
      <alignment horizontal="center" vertical="center" wrapText="1"/>
    </xf>
    <xf numFmtId="4" fontId="9" fillId="7" borderId="3" xfId="0" applyNumberFormat="1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indent="1"/>
    </xf>
    <xf numFmtId="0" fontId="12" fillId="5" borderId="2" xfId="0" applyFont="1" applyFill="1" applyBorder="1" applyAlignment="1">
      <alignment horizontal="left" vertical="center" wrapText="1" indent="1"/>
    </xf>
    <xf numFmtId="177" fontId="13" fillId="5" borderId="2" xfId="0" applyNumberFormat="1" applyFont="1" applyFill="1" applyBorder="1" applyAlignment="1">
      <alignment horizontal="right" vertical="center"/>
    </xf>
    <xf numFmtId="3" fontId="12" fillId="5" borderId="2" xfId="0" applyNumberFormat="1" applyFont="1" applyFill="1" applyBorder="1" applyAlignment="1">
      <alignment horizontal="center" vertical="center"/>
    </xf>
    <xf numFmtId="178" fontId="12" fillId="5" borderId="2" xfId="0" applyNumberFormat="1" applyFont="1" applyFill="1" applyBorder="1" applyAlignment="1">
      <alignment horizontal="center" vertical="center"/>
    </xf>
    <xf numFmtId="179" fontId="12" fillId="5" borderId="2" xfId="0" applyNumberFormat="1" applyFont="1" applyFill="1" applyBorder="1" applyAlignment="1">
      <alignment horizontal="center" vertical="center"/>
    </xf>
    <xf numFmtId="180" fontId="12" fillId="5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  <xf numFmtId="177" fontId="12" fillId="9" borderId="2" xfId="0" applyNumberFormat="1" applyFont="1" applyFill="1" applyBorder="1" applyAlignment="1">
      <alignment horizontal="center" vertical="center"/>
    </xf>
    <xf numFmtId="180" fontId="12" fillId="9" borderId="2" xfId="0" applyNumberFormat="1" applyFont="1" applyFill="1" applyBorder="1" applyAlignment="1">
      <alignment horizontal="center" vertical="center"/>
    </xf>
    <xf numFmtId="4" fontId="14" fillId="9" borderId="2" xfId="0" applyNumberFormat="1" applyFont="1" applyFill="1" applyBorder="1" applyAlignment="1">
      <alignment horizontal="center" vertical="center"/>
    </xf>
    <xf numFmtId="3" fontId="12" fillId="9" borderId="2" xfId="0" applyNumberFormat="1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 indent="1"/>
    </xf>
    <xf numFmtId="0" fontId="12" fillId="3" borderId="2" xfId="0" applyFont="1" applyFill="1" applyBorder="1" applyAlignment="1">
      <alignment horizontal="left" vertical="center" wrapText="1" indent="1"/>
    </xf>
    <xf numFmtId="177" fontId="13" fillId="3" borderId="2" xfId="0" applyNumberFormat="1" applyFont="1" applyFill="1" applyBorder="1" applyAlignment="1">
      <alignment horizontal="right" vertical="center"/>
    </xf>
    <xf numFmtId="3" fontId="12" fillId="3" borderId="2" xfId="0" applyNumberFormat="1" applyFont="1" applyFill="1" applyBorder="1" applyAlignment="1">
      <alignment horizontal="center" vertical="center"/>
    </xf>
    <xf numFmtId="178" fontId="12" fillId="3" borderId="2" xfId="0" applyNumberFormat="1" applyFont="1" applyFill="1" applyBorder="1" applyAlignment="1">
      <alignment horizontal="center" vertical="center"/>
    </xf>
    <xf numFmtId="179" fontId="12" fillId="3" borderId="2" xfId="0" applyNumberFormat="1" applyFont="1" applyFill="1" applyBorder="1" applyAlignment="1">
      <alignment horizontal="center" vertical="center"/>
    </xf>
    <xf numFmtId="180" fontId="12" fillId="3" borderId="2" xfId="0" applyNumberFormat="1" applyFont="1" applyFill="1" applyBorder="1" applyAlignment="1">
      <alignment horizontal="center" vertical="center"/>
    </xf>
    <xf numFmtId="177" fontId="0" fillId="0" borderId="0" xfId="0" applyNumberFormat="1" applyAlignment="1"/>
    <xf numFmtId="0" fontId="16" fillId="2" borderId="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left" vertical="center" indent="1"/>
    </xf>
    <xf numFmtId="0" fontId="18" fillId="10" borderId="0" xfId="0" applyFont="1" applyFill="1" applyBorder="1" applyAlignment="1">
      <alignment horizontal="left" vertical="center" indent="1"/>
    </xf>
    <xf numFmtId="0" fontId="19" fillId="9" borderId="2" xfId="0" applyFont="1" applyFill="1" applyBorder="1" applyAlignment="1">
      <alignment horizontal="left" vertical="center" indent="1"/>
    </xf>
    <xf numFmtId="0" fontId="20" fillId="5" borderId="2" xfId="0" applyFont="1" applyFill="1" applyBorder="1" applyAlignment="1">
      <alignment horizontal="center" vertical="center"/>
    </xf>
    <xf numFmtId="2" fontId="21" fillId="10" borderId="2" xfId="0" applyNumberFormat="1" applyFont="1" applyFill="1" applyBorder="1" applyAlignment="1">
      <alignment horizontal="center" vertical="center"/>
    </xf>
    <xf numFmtId="0" fontId="20" fillId="10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left" vertical="center" indent="1"/>
    </xf>
    <xf numFmtId="0" fontId="23" fillId="4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2" fontId="24" fillId="5" borderId="2" xfId="0" applyNumberFormat="1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left" vertical="center" indent="1"/>
    </xf>
    <xf numFmtId="0" fontId="24" fillId="3" borderId="2" xfId="0" applyFont="1" applyFill="1" applyBorder="1" applyAlignment="1">
      <alignment horizontal="center" vertical="center"/>
    </xf>
    <xf numFmtId="2" fontId="24" fillId="3" borderId="2" xfId="0" applyNumberFormat="1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left" vertical="center" indent="1"/>
    </xf>
    <xf numFmtId="0" fontId="27" fillId="5" borderId="2" xfId="0" applyFont="1" applyFill="1" applyBorder="1" applyAlignment="1">
      <alignment horizontal="left" vertical="center" indent="1"/>
    </xf>
    <xf numFmtId="180" fontId="24" fillId="5" borderId="2" xfId="0" applyNumberFormat="1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left" vertical="center" indent="1"/>
    </xf>
    <xf numFmtId="180" fontId="29" fillId="3" borderId="2" xfId="0" applyNumberFormat="1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left" vertical="center" indent="1"/>
    </xf>
    <xf numFmtId="179" fontId="24" fillId="5" borderId="2" xfId="0" applyNumberFormat="1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left" vertical="center" indent="1"/>
    </xf>
    <xf numFmtId="0" fontId="26" fillId="3" borderId="2" xfId="0" applyFont="1" applyFill="1" applyBorder="1" applyAlignment="1">
      <alignment horizontal="center" vertical="center"/>
    </xf>
    <xf numFmtId="177" fontId="25" fillId="5" borderId="2" xfId="0" applyNumberFormat="1" applyFont="1" applyFill="1" applyBorder="1" applyAlignment="1">
      <alignment horizontal="center" vertical="center"/>
    </xf>
    <xf numFmtId="177" fontId="25" fillId="3" borderId="2" xfId="0" applyNumberFormat="1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left" vertical="center" indent="1"/>
    </xf>
    <xf numFmtId="181" fontId="25" fillId="5" borderId="2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left" vertical="center" indent="1"/>
    </xf>
    <xf numFmtId="181" fontId="25" fillId="3" borderId="2" xfId="0" applyNumberFormat="1" applyFont="1" applyFill="1" applyBorder="1" applyAlignment="1">
      <alignment horizontal="center" vertical="center"/>
    </xf>
    <xf numFmtId="182" fontId="25" fillId="5" borderId="2" xfId="0" applyNumberFormat="1" applyFont="1" applyFill="1" applyBorder="1" applyAlignment="1">
      <alignment horizontal="center" vertical="center"/>
    </xf>
    <xf numFmtId="183" fontId="25" fillId="5" borderId="2" xfId="0" applyNumberFormat="1" applyFont="1" applyFill="1" applyBorder="1" applyAlignment="1">
      <alignment horizontal="center" vertical="center"/>
    </xf>
    <xf numFmtId="182" fontId="25" fillId="3" borderId="2" xfId="0" applyNumberFormat="1" applyFont="1" applyFill="1" applyBorder="1" applyAlignment="1">
      <alignment horizontal="center" vertical="center"/>
    </xf>
    <xf numFmtId="183" fontId="25" fillId="3" borderId="2" xfId="0" applyNumberFormat="1" applyFont="1" applyFill="1" applyBorder="1" applyAlignment="1">
      <alignment horizontal="center" vertical="center"/>
    </xf>
    <xf numFmtId="0" fontId="31" fillId="0" borderId="0" xfId="0" applyFont="1" applyBorder="1" applyAlignment="1">
      <alignment horizontal="left" vertical="center" indent="1"/>
    </xf>
    <xf numFmtId="0" fontId="32" fillId="10" borderId="2" xfId="0" applyFont="1" applyFill="1" applyBorder="1" applyAlignment="1">
      <alignment horizontal="left" vertical="center" indent="1"/>
    </xf>
    <xf numFmtId="0" fontId="33" fillId="5" borderId="2" xfId="0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EF3C7"/>
      <rgbColor rgb="00DBEAFE"/>
      <rgbColor rgb="00660066"/>
      <rgbColor rgb="00FF8080"/>
      <rgbColor rgb="000066CC"/>
      <rgbColor rgb="00CBD5E1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E2F3"/>
      <rgbColor rgb="00F8FAFC"/>
      <rgbColor rgb="00FFF2CC"/>
      <rgbColor rgb="0099CCFF"/>
      <rgbColor rgb="00FF99CC"/>
      <rgbColor rgb="00CC99FF"/>
      <rgbColor rgb="00FFCC99"/>
      <rgbColor rgb="002563EB"/>
      <rgbColor rgb="0033CCCC"/>
      <rgbColor rgb="0099CC00"/>
      <rgbColor rgb="00FFCC00"/>
      <rgbColor rgb="00FF9900"/>
      <rgbColor rgb="00D97706"/>
      <rgbColor rgb="00475569"/>
      <rgbColor rgb="00969696"/>
      <rgbColor rgb="00003366"/>
      <rgbColor rgb="00339966"/>
      <rgbColor rgb="00003300"/>
      <rgbColor rgb="00333300"/>
      <rgbColor rgb="00B91C1C"/>
      <rgbColor rgb="00993366"/>
      <rgbColor rgb="001E3A8A"/>
      <rgbColor rgb="001E29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A1" sqref="A1:B1"/>
    </sheetView>
  </sheetViews>
  <sheetFormatPr defaultColWidth="9" defaultRowHeight="14.4" outlineLevelCol="1"/>
  <cols>
    <col min="1" max="1" width="38" style="1" customWidth="1"/>
    <col min="2" max="2" width="96" style="1" customWidth="1"/>
  </cols>
  <sheetData>
    <row r="1" ht="37.5" customHeight="1" spans="1:2">
      <c r="A1" s="54" t="s">
        <v>0</v>
      </c>
      <c r="B1" s="54"/>
    </row>
    <row r="2" ht="51.75" customHeight="1" spans="1:2">
      <c r="A2" s="92" t="s">
        <v>1</v>
      </c>
      <c r="B2" s="93" t="s">
        <v>2</v>
      </c>
    </row>
    <row r="3" ht="63.75" customHeight="1" spans="1:2">
      <c r="A3" s="92" t="s">
        <v>3</v>
      </c>
      <c r="B3" s="94" t="s">
        <v>4</v>
      </c>
    </row>
    <row r="4" ht="51.75" customHeight="1" spans="1:2">
      <c r="A4" s="92" t="s">
        <v>5</v>
      </c>
      <c r="B4" s="93" t="s">
        <v>6</v>
      </c>
    </row>
    <row r="5" ht="68" customHeight="1" spans="1:2">
      <c r="A5" s="92" t="s">
        <v>7</v>
      </c>
      <c r="B5" s="95" t="s">
        <v>8</v>
      </c>
    </row>
    <row r="6" ht="68" customHeight="1" spans="1:2">
      <c r="A6" s="92" t="s">
        <v>9</v>
      </c>
      <c r="B6" s="93" t="s">
        <v>10</v>
      </c>
    </row>
    <row r="7" ht="76" customHeight="1" spans="1:2">
      <c r="A7" s="92" t="s">
        <v>11</v>
      </c>
      <c r="B7" s="94" t="s">
        <v>12</v>
      </c>
    </row>
    <row r="8" ht="45" customHeight="1" spans="1:2">
      <c r="A8" s="92" t="s">
        <v>13</v>
      </c>
      <c r="B8" s="94" t="s">
        <v>14</v>
      </c>
    </row>
    <row r="9" ht="45" customHeight="1" spans="1:2">
      <c r="A9" s="92" t="s">
        <v>15</v>
      </c>
      <c r="B9" s="94" t="s">
        <v>16</v>
      </c>
    </row>
    <row r="10" ht="45" customHeight="1" spans="1:2">
      <c r="A10" s="92" t="s">
        <v>17</v>
      </c>
      <c r="B10" s="94" t="s">
        <v>18</v>
      </c>
    </row>
  </sheetData>
  <mergeCells count="1">
    <mergeCell ref="A1:B1"/>
  </mergeCells>
  <pageMargins left="0.7" right="0.7" top="0.75" bottom="0.75" header="0.511811023622047" footer="0.511811023622047"/>
  <pageSetup paperSize="1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B40" sqref="B40"/>
    </sheetView>
  </sheetViews>
  <sheetFormatPr defaultColWidth="9" defaultRowHeight="14.4" outlineLevelCol="4"/>
  <cols>
    <col min="1" max="1" width="56" customWidth="1"/>
    <col min="2" max="2" width="32" customWidth="1"/>
    <col min="3" max="3" width="22" customWidth="1"/>
    <col min="4" max="4" width="66" customWidth="1"/>
    <col min="5" max="5" width="72" customWidth="1"/>
  </cols>
  <sheetData>
    <row r="1" ht="37.5" customHeight="1" spans="1:5">
      <c r="A1" s="54" t="s">
        <v>19</v>
      </c>
      <c r="B1" s="54"/>
      <c r="C1" s="54"/>
      <c r="D1" s="54"/>
      <c r="E1" s="54"/>
    </row>
    <row r="2" ht="25.5" customHeight="1" spans="1:5">
      <c r="A2" s="55" t="s">
        <v>20</v>
      </c>
      <c r="B2" s="55"/>
      <c r="C2" s="55"/>
      <c r="D2" s="55"/>
      <c r="E2" s="55"/>
    </row>
    <row r="3" ht="25.5" customHeight="1" spans="1:5">
      <c r="A3" s="56" t="s">
        <v>21</v>
      </c>
      <c r="B3" s="56"/>
      <c r="C3" s="56"/>
      <c r="D3" s="56"/>
      <c r="E3" s="56"/>
    </row>
    <row r="4" ht="27.75" customHeight="1" spans="1:5">
      <c r="A4" s="57" t="s">
        <v>22</v>
      </c>
      <c r="B4" s="58" t="s">
        <v>23</v>
      </c>
      <c r="C4" s="59">
        <f xml:space="preserve">VLOOKUP(B4, A6:C10, 2, FALSE())</f>
        <v>7.2</v>
      </c>
      <c r="D4" s="60" t="str">
        <f xml:space="preserve">VLOOKUP(B4, A6:C10, 3, FALSE())</f>
        <v>$</v>
      </c>
      <c r="E4" s="61" t="s">
        <v>24</v>
      </c>
    </row>
    <row r="5" ht="24" customHeight="1" spans="1:5">
      <c r="A5" s="62" t="s">
        <v>25</v>
      </c>
      <c r="B5" s="62" t="s">
        <v>26</v>
      </c>
      <c r="C5" s="62" t="s">
        <v>27</v>
      </c>
      <c r="D5" s="62" t="s">
        <v>28</v>
      </c>
      <c r="E5" s="62" t="s">
        <v>29</v>
      </c>
    </row>
    <row r="6" ht="21.75" customHeight="1" spans="1:5">
      <c r="A6" s="63" t="s">
        <v>23</v>
      </c>
      <c r="B6" s="64">
        <v>7.2</v>
      </c>
      <c r="C6" s="65" t="s">
        <v>30</v>
      </c>
      <c r="D6" s="66" t="s">
        <v>31</v>
      </c>
      <c r="E6" s="66" t="s">
        <v>32</v>
      </c>
    </row>
    <row r="7" ht="21.75" customHeight="1" spans="1:5">
      <c r="A7" s="67" t="s">
        <v>33</v>
      </c>
      <c r="B7" s="68">
        <v>7.85</v>
      </c>
      <c r="C7" s="69" t="s">
        <v>34</v>
      </c>
      <c r="D7" s="70" t="s">
        <v>35</v>
      </c>
      <c r="E7" s="70" t="s">
        <v>36</v>
      </c>
    </row>
    <row r="8" ht="21.75" customHeight="1" spans="1:5">
      <c r="A8" s="63" t="s">
        <v>37</v>
      </c>
      <c r="B8" s="64">
        <v>9.1</v>
      </c>
      <c r="C8" s="65" t="s">
        <v>38</v>
      </c>
      <c r="D8" s="66" t="s">
        <v>35</v>
      </c>
      <c r="E8" s="66" t="s">
        <v>39</v>
      </c>
    </row>
    <row r="9" ht="21.75" customHeight="1" spans="1:5">
      <c r="A9" s="67" t="s">
        <v>40</v>
      </c>
      <c r="B9" s="68">
        <v>4.8</v>
      </c>
      <c r="C9" s="69" t="s">
        <v>41</v>
      </c>
      <c r="D9" s="70" t="s">
        <v>35</v>
      </c>
      <c r="E9" s="70" t="s">
        <v>42</v>
      </c>
    </row>
    <row r="10" ht="21.75" customHeight="1" spans="1:5">
      <c r="A10" s="63" t="s">
        <v>43</v>
      </c>
      <c r="B10" s="64">
        <v>5.3</v>
      </c>
      <c r="C10" s="65" t="s">
        <v>44</v>
      </c>
      <c r="D10" s="66" t="s">
        <v>35</v>
      </c>
      <c r="E10" s="66" t="s">
        <v>45</v>
      </c>
    </row>
    <row r="11" ht="25.5" customHeight="1" spans="1:5">
      <c r="A11" s="56" t="s">
        <v>46</v>
      </c>
      <c r="B11" s="56"/>
      <c r="C11" s="56"/>
      <c r="D11" s="56"/>
      <c r="E11" s="56"/>
    </row>
    <row r="12" ht="24" customHeight="1" spans="1:5">
      <c r="A12" s="62" t="s">
        <v>47</v>
      </c>
      <c r="B12" s="62" t="s">
        <v>48</v>
      </c>
      <c r="C12" s="62" t="s">
        <v>49</v>
      </c>
      <c r="D12" s="62" t="s">
        <v>50</v>
      </c>
      <c r="E12" s="62" t="s">
        <v>51</v>
      </c>
    </row>
    <row r="13" ht="24" customHeight="1" spans="1:5">
      <c r="A13" s="71" t="s">
        <v>52</v>
      </c>
      <c r="B13" s="72">
        <v>0.15</v>
      </c>
      <c r="C13" s="73" t="s">
        <v>53</v>
      </c>
      <c r="D13" s="66" t="s">
        <v>54</v>
      </c>
      <c r="E13" s="66" t="s">
        <v>55</v>
      </c>
    </row>
    <row r="14" ht="24" customHeight="1" spans="1:5">
      <c r="A14" s="74" t="s">
        <v>56</v>
      </c>
      <c r="B14" s="75">
        <v>0.08</v>
      </c>
      <c r="C14" s="76" t="s">
        <v>57</v>
      </c>
      <c r="D14" s="77" t="s">
        <v>58</v>
      </c>
      <c r="E14" s="77" t="s">
        <v>59</v>
      </c>
    </row>
    <row r="15" ht="24" customHeight="1" spans="1:5">
      <c r="A15" s="71" t="s">
        <v>60</v>
      </c>
      <c r="B15" s="78">
        <v>2.5</v>
      </c>
      <c r="C15" s="73" t="s">
        <v>61</v>
      </c>
      <c r="D15" s="66" t="s">
        <v>62</v>
      </c>
      <c r="E15" s="66" t="s">
        <v>63</v>
      </c>
    </row>
    <row r="16" ht="24" customHeight="1" spans="1:5">
      <c r="A16" s="79" t="s">
        <v>64</v>
      </c>
      <c r="B16" s="67" t="s">
        <v>65</v>
      </c>
      <c r="C16" s="80" t="s">
        <v>66</v>
      </c>
      <c r="D16" s="70" t="s">
        <v>67</v>
      </c>
      <c r="E16" s="70" t="s">
        <v>68</v>
      </c>
    </row>
    <row r="17" ht="24" customHeight="1" spans="1:5">
      <c r="A17" s="79" t="s">
        <v>69</v>
      </c>
      <c r="B17" s="67" t="s">
        <v>70</v>
      </c>
      <c r="C17" s="80" t="s">
        <v>66</v>
      </c>
      <c r="D17" s="70" t="s">
        <v>71</v>
      </c>
      <c r="E17" s="70" t="s">
        <v>72</v>
      </c>
    </row>
    <row r="18" ht="25.5" customHeight="1" spans="1:5">
      <c r="A18" s="56" t="s">
        <v>73</v>
      </c>
      <c r="B18" s="56"/>
      <c r="C18" s="56"/>
      <c r="D18" s="56"/>
      <c r="E18" s="56"/>
    </row>
    <row r="19" ht="24" customHeight="1" spans="1:5">
      <c r="A19" s="62" t="s">
        <v>74</v>
      </c>
      <c r="B19" s="62" t="s">
        <v>75</v>
      </c>
      <c r="C19" s="62" t="s">
        <v>76</v>
      </c>
      <c r="D19" s="62" t="s">
        <v>77</v>
      </c>
      <c r="E19" s="62" t="s">
        <v>78</v>
      </c>
    </row>
    <row r="20" ht="21.75" customHeight="1" spans="1:5">
      <c r="A20" s="63" t="s">
        <v>79</v>
      </c>
      <c r="B20" s="66" t="s">
        <v>80</v>
      </c>
      <c r="C20" s="81">
        <v>0</v>
      </c>
      <c r="D20" s="81">
        <v>0</v>
      </c>
      <c r="E20" s="66" t="s">
        <v>81</v>
      </c>
    </row>
    <row r="21" ht="21.75" customHeight="1" spans="1:5">
      <c r="A21" s="67" t="s">
        <v>82</v>
      </c>
      <c r="B21" s="70" t="s">
        <v>83</v>
      </c>
      <c r="C21" s="82">
        <v>0.2</v>
      </c>
      <c r="D21" s="82">
        <v>1500</v>
      </c>
      <c r="E21" s="70" t="s">
        <v>84</v>
      </c>
    </row>
    <row r="22" ht="21.75" customHeight="1" spans="1:5">
      <c r="A22" s="63" t="s">
        <v>85</v>
      </c>
      <c r="B22" s="66" t="s">
        <v>86</v>
      </c>
      <c r="C22" s="73" t="s">
        <v>87</v>
      </c>
      <c r="D22" s="73" t="s">
        <v>88</v>
      </c>
      <c r="E22" s="66" t="s">
        <v>89</v>
      </c>
    </row>
    <row r="24" ht="25.5" customHeight="1" spans="1:5">
      <c r="A24" s="56" t="s">
        <v>90</v>
      </c>
      <c r="B24" s="56"/>
      <c r="C24" s="56"/>
      <c r="D24" s="56"/>
      <c r="E24" s="56"/>
    </row>
    <row r="25" ht="24" customHeight="1" spans="1:5">
      <c r="A25" s="62" t="s">
        <v>91</v>
      </c>
      <c r="B25" s="62" t="s">
        <v>92</v>
      </c>
      <c r="C25" s="62" t="s">
        <v>93</v>
      </c>
      <c r="D25" s="62" t="s">
        <v>94</v>
      </c>
      <c r="E25" s="62" t="s">
        <v>95</v>
      </c>
    </row>
    <row r="26" ht="21.75" customHeight="1" spans="1:5">
      <c r="A26" s="83" t="s">
        <v>96</v>
      </c>
      <c r="B26" s="84">
        <v>-0.02</v>
      </c>
      <c r="C26" s="65" t="s">
        <v>97</v>
      </c>
      <c r="D26" s="66" t="s">
        <v>98</v>
      </c>
      <c r="E26" s="66" t="s">
        <v>99</v>
      </c>
    </row>
    <row r="27" ht="21.75" customHeight="1" spans="1:5">
      <c r="A27" s="85" t="s">
        <v>100</v>
      </c>
      <c r="B27" s="86">
        <v>0</v>
      </c>
      <c r="C27" s="69" t="s">
        <v>97</v>
      </c>
      <c r="D27" s="70" t="s">
        <v>101</v>
      </c>
      <c r="E27" s="70" t="s">
        <v>102</v>
      </c>
    </row>
    <row r="28" ht="21.75" customHeight="1" spans="1:5">
      <c r="A28" s="83" t="s">
        <v>103</v>
      </c>
      <c r="B28" s="84">
        <v>0.015</v>
      </c>
      <c r="C28" s="65" t="s">
        <v>104</v>
      </c>
      <c r="D28" s="66" t="s">
        <v>105</v>
      </c>
      <c r="E28" s="66" t="s">
        <v>106</v>
      </c>
    </row>
    <row r="30" ht="25.5" customHeight="1" spans="1:5">
      <c r="A30" s="56" t="s">
        <v>107</v>
      </c>
      <c r="B30" s="56"/>
      <c r="C30" s="56"/>
      <c r="D30" s="56"/>
      <c r="E30" s="56"/>
    </row>
    <row r="31" ht="24" customHeight="1" spans="1:5">
      <c r="A31" s="62" t="s">
        <v>108</v>
      </c>
      <c r="B31" s="62" t="s">
        <v>109</v>
      </c>
      <c r="C31" s="62" t="s">
        <v>110</v>
      </c>
      <c r="D31" s="62" t="s">
        <v>111</v>
      </c>
      <c r="E31" s="62" t="s">
        <v>112</v>
      </c>
    </row>
    <row r="32" ht="21.75" customHeight="1" spans="1:5">
      <c r="A32" s="83" t="s">
        <v>113</v>
      </c>
      <c r="B32" s="87">
        <v>28</v>
      </c>
      <c r="C32" s="87">
        <v>33.2</v>
      </c>
      <c r="D32" s="88">
        <v>21800</v>
      </c>
      <c r="E32" s="66" t="s">
        <v>114</v>
      </c>
    </row>
    <row r="33" ht="21.75" customHeight="1" spans="1:5">
      <c r="A33" s="85" t="s">
        <v>115</v>
      </c>
      <c r="B33" s="89">
        <v>58</v>
      </c>
      <c r="C33" s="89">
        <v>67.7</v>
      </c>
      <c r="D33" s="90">
        <v>26000</v>
      </c>
      <c r="E33" s="70" t="s">
        <v>116</v>
      </c>
    </row>
    <row r="34" ht="21.75" customHeight="1" spans="1:5">
      <c r="A34" s="83" t="s">
        <v>117</v>
      </c>
      <c r="B34" s="87">
        <v>68</v>
      </c>
      <c r="C34" s="87">
        <v>76.3</v>
      </c>
      <c r="D34" s="88">
        <v>26000</v>
      </c>
      <c r="E34" s="66" t="s">
        <v>118</v>
      </c>
    </row>
    <row r="35" ht="15" customHeight="1" spans="1:5">
      <c r="A35" s="91" t="s">
        <v>119</v>
      </c>
      <c r="B35" s="91"/>
      <c r="C35" s="91"/>
      <c r="D35" s="91"/>
      <c r="E35" s="91"/>
    </row>
  </sheetData>
  <mergeCells count="8">
    <mergeCell ref="A1:E1"/>
    <mergeCell ref="A2:E2"/>
    <mergeCell ref="A3:E3"/>
    <mergeCell ref="A11:E11"/>
    <mergeCell ref="A18:E18"/>
    <mergeCell ref="A24:E24"/>
    <mergeCell ref="A30:E30"/>
    <mergeCell ref="A35:E35"/>
  </mergeCells>
  <dataValidations count="1">
    <dataValidation type="list" sqref="B4">
      <formula1>"USD,EUR,GBP,AUD,CAD"</formula1>
    </dataValidation>
  </dataValidations>
  <pageMargins left="0.7" right="0.7" top="0.75" bottom="0.75" header="0.511811023622047" footer="0.511811023622047"/>
  <pageSetup paperSize="1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1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V17" sqref="V17"/>
    </sheetView>
  </sheetViews>
  <sheetFormatPr defaultColWidth="9" defaultRowHeight="14.4"/>
  <cols>
    <col min="1" max="1" width="26" customWidth="1"/>
    <col min="2" max="2" width="55" customWidth="1"/>
    <col min="3" max="3" width="60" customWidth="1"/>
    <col min="4" max="4" width="34" customWidth="1"/>
    <col min="5" max="5" width="28" customWidth="1"/>
    <col min="6" max="6" width="26" customWidth="1"/>
    <col min="7" max="7" width="17" customWidth="1"/>
    <col min="8" max="8" width="30" customWidth="1"/>
    <col min="9" max="9" width="36" customWidth="1"/>
    <col min="10" max="10" width="17" customWidth="1"/>
    <col min="11" max="11" width="26" customWidth="1"/>
    <col min="12" max="12" width="14.5" customWidth="1"/>
    <col min="13" max="13" width="14" customWidth="1"/>
    <col min="14" max="14" width="14.5" customWidth="1"/>
    <col min="15" max="15" width="14" customWidth="1"/>
    <col min="16" max="16" width="19.8888888888889" customWidth="1"/>
    <col min="17" max="17" width="24" customWidth="1"/>
    <col min="18" max="18" width="14" customWidth="1"/>
    <col min="19" max="19" width="17" customWidth="1"/>
    <col min="20" max="20" width="15" customWidth="1"/>
    <col min="21" max="21" width="16" customWidth="1"/>
    <col min="22" max="22" width="15" customWidth="1"/>
  </cols>
  <sheetData>
    <row r="1" ht="39.75" customHeight="1" spans="1:22">
      <c r="A1" s="27" t="s">
        <v>120</v>
      </c>
      <c r="B1" s="27" t="s">
        <v>121</v>
      </c>
      <c r="C1" s="27" t="s">
        <v>122</v>
      </c>
      <c r="D1" s="27" t="s">
        <v>123</v>
      </c>
      <c r="E1" s="27" t="s">
        <v>124</v>
      </c>
      <c r="F1" s="27" t="s">
        <v>125</v>
      </c>
      <c r="G1" s="27" t="s">
        <v>126</v>
      </c>
      <c r="H1" s="27" t="s">
        <v>127</v>
      </c>
      <c r="I1" s="27" t="s">
        <v>128</v>
      </c>
      <c r="J1" s="27" t="s">
        <v>129</v>
      </c>
      <c r="K1" s="27" t="s">
        <v>130</v>
      </c>
      <c r="L1" s="27" t="s">
        <v>131</v>
      </c>
      <c r="M1" s="27" t="s">
        <v>132</v>
      </c>
      <c r="N1" s="27" t="s">
        <v>133</v>
      </c>
      <c r="O1" s="27" t="s">
        <v>134</v>
      </c>
      <c r="P1" s="27" t="s">
        <v>135</v>
      </c>
      <c r="Q1" s="28" t="s">
        <v>136</v>
      </c>
      <c r="R1" s="28" t="s">
        <v>137</v>
      </c>
      <c r="S1" s="28" t="str">
        <f xml:space="preserve">"🎯 FOB核算单价 (" &amp; '⚙️ 全局核算参数 (Config)'!$B$4 &amp; ")"</f>
        <v>🎯 FOB核算单价 (USD)</v>
      </c>
      <c r="T1" s="29" t="s">
        <v>138</v>
      </c>
      <c r="U1" s="29" t="s">
        <v>139</v>
      </c>
      <c r="V1" s="28" t="s">
        <v>140</v>
      </c>
    </row>
    <row r="2" ht="24" customHeight="1" spans="1:22">
      <c r="A2" s="30" t="s">
        <v>141</v>
      </c>
      <c r="B2" s="31" t="s">
        <v>142</v>
      </c>
      <c r="C2" s="32" t="s">
        <v>143</v>
      </c>
      <c r="D2" s="33">
        <v>32</v>
      </c>
      <c r="E2" s="34">
        <v>500</v>
      </c>
      <c r="F2" s="34">
        <v>3</v>
      </c>
      <c r="G2" s="35">
        <v>0.045</v>
      </c>
      <c r="H2" s="36">
        <v>46</v>
      </c>
      <c r="I2" s="37"/>
      <c r="J2" s="30" t="s">
        <v>144</v>
      </c>
      <c r="K2" s="30" t="s">
        <v>145</v>
      </c>
      <c r="L2" s="38">
        <v>3000</v>
      </c>
      <c r="M2" s="39">
        <v>30.5</v>
      </c>
      <c r="N2" s="38">
        <v>12000</v>
      </c>
      <c r="O2" s="39">
        <v>29</v>
      </c>
      <c r="P2" s="39">
        <v>27</v>
      </c>
      <c r="Q2" s="40">
        <f xml:space="preserve">IF(ISBLANK(D2),"",'⚙️ 全局核算参数 (Config)'!$C$21)</f>
        <v>0.2</v>
      </c>
      <c r="R2" s="41">
        <f xml:space="preserve">IF(ISBLANK(D2),"",IF(ISBLANK(I2),'⚙️ 全局核算参数 (Config)'!$B$13,I2))</f>
        <v>0.15</v>
      </c>
      <c r="S2" s="42">
        <f xml:space="preserve">IF(ISBLANK(D2),"",ROUND(((D2*(1+R2)+Q2)/'⚙️ 全局核算参数 (Config)'!$C$4),2))</f>
        <v>5.14</v>
      </c>
      <c r="T2" s="43">
        <f xml:space="preserve">IF(OR(ISBLANK(D2),NOT(AND(G2&gt;0,F2&gt;0))),"",INT(('⚙️ 全局核算参数 (Config)'!$B$32/G2))*F2)</f>
        <v>1866</v>
      </c>
      <c r="U2" s="43">
        <f xml:space="preserve">IF(OR(ISBLANK(D2),NOT(AND(G2&gt;0,F2&gt;0))),"",INT(('⚙️ 全局核算参数 (Config)'!$B$34/G2))*F2)</f>
        <v>4533</v>
      </c>
      <c r="V2" s="44" t="str">
        <f xml:space="preserve">IF(ISBLANK(D2),"",IF(R2&lt;'⚙️ 全局核算参数 (Config)'!$B$14,"🚨 穿透红线",IF(R2&gt;=0.25,"💎 高毛利款","✅ 利润健康")))</f>
        <v>✅ 利润健康</v>
      </c>
    </row>
    <row r="3" ht="27.75" customHeight="1" spans="1:22">
      <c r="A3" s="45" t="s">
        <v>146</v>
      </c>
      <c r="B3" s="46" t="s">
        <v>147</v>
      </c>
      <c r="C3" s="47" t="s">
        <v>148</v>
      </c>
      <c r="D3" s="48">
        <v>58</v>
      </c>
      <c r="E3" s="49">
        <v>300</v>
      </c>
      <c r="F3" s="49">
        <v>2</v>
      </c>
      <c r="G3" s="50">
        <v>0.05</v>
      </c>
      <c r="H3" s="51">
        <v>38</v>
      </c>
      <c r="I3" s="52">
        <v>0.22</v>
      </c>
      <c r="J3" s="45" t="s">
        <v>149</v>
      </c>
      <c r="K3" s="45" t="s">
        <v>145</v>
      </c>
      <c r="L3" s="38">
        <v>1500</v>
      </c>
      <c r="M3" s="39">
        <v>55</v>
      </c>
      <c r="N3" s="38">
        <v>6000</v>
      </c>
      <c r="O3" s="39">
        <v>52</v>
      </c>
      <c r="P3" s="39">
        <v>48</v>
      </c>
      <c r="Q3" s="40">
        <f xml:space="preserve">IF(ISBLANK(D3),"",'⚙️ 全局核算参数 (Config)'!$C$21)</f>
        <v>0.2</v>
      </c>
      <c r="R3" s="41">
        <f xml:space="preserve">IF(ISBLANK(D3),"",IF(ISBLANK(I3),'⚙️ 全局核算参数 (Config)'!$B$13,I3))</f>
        <v>0.22</v>
      </c>
      <c r="S3" s="42">
        <f xml:space="preserve">IF(ISBLANK(D3),"",ROUND(((D3*(1+R3)+Q3)/'⚙️ 全局核算参数 (Config)'!$C$4),2))</f>
        <v>9.86</v>
      </c>
      <c r="T3" s="43">
        <f xml:space="preserve">IF(OR(ISBLANK(D3),NOT(AND(G3&gt;0,F3&gt;0))),"",INT(('⚙️ 全局核算参数 (Config)'!$B$32/G3))*F3)</f>
        <v>1120</v>
      </c>
      <c r="U3" s="43">
        <f xml:space="preserve">IF(OR(ISBLANK(D3),NOT(AND(G3&gt;0,F3&gt;0))),"",INT(('⚙️ 全局核算参数 (Config)'!$B$34/G3))*F3)</f>
        <v>2720</v>
      </c>
      <c r="V3" s="44" t="str">
        <f xml:space="preserve">IF(ISBLANK(D3),"",IF(R3&lt;'⚙️ 全局核算参数 (Config)'!$B$14,"🚨 穿透红线",IF(R3&gt;=0.25,"💎 高毛利款","✅ 利润健康")))</f>
        <v>✅ 利润健康</v>
      </c>
    </row>
    <row r="4" ht="24" customHeight="1" spans="1:22">
      <c r="A4" s="30" t="s">
        <v>150</v>
      </c>
      <c r="B4" s="31" t="s">
        <v>151</v>
      </c>
      <c r="C4" s="32" t="s">
        <v>152</v>
      </c>
      <c r="D4" s="33">
        <v>26</v>
      </c>
      <c r="E4" s="34">
        <v>800</v>
      </c>
      <c r="F4" s="34">
        <v>5</v>
      </c>
      <c r="G4" s="35">
        <v>0.055</v>
      </c>
      <c r="H4" s="36">
        <v>42</v>
      </c>
      <c r="I4" s="37"/>
      <c r="J4" s="30"/>
      <c r="K4" s="30" t="s">
        <v>145</v>
      </c>
      <c r="L4" s="38">
        <v>4000</v>
      </c>
      <c r="M4" s="39">
        <v>24.8</v>
      </c>
      <c r="N4" s="38">
        <v>15000</v>
      </c>
      <c r="O4" s="39">
        <v>23.5</v>
      </c>
      <c r="P4" s="39"/>
      <c r="Q4" s="40">
        <f xml:space="preserve">IF(ISBLANK(D4),"",'⚙️ 全局核算参数 (Config)'!$C$21)</f>
        <v>0.2</v>
      </c>
      <c r="R4" s="41">
        <f xml:space="preserve">IF(ISBLANK(D4),"",IF(ISBLANK(I4),'⚙️ 全局核算参数 (Config)'!$B$13,I4))</f>
        <v>0.15</v>
      </c>
      <c r="S4" s="42">
        <f xml:space="preserve">IF(ISBLANK(D4),"",ROUND(((D4*(1+R4)+Q4)/'⚙️ 全局核算参数 (Config)'!$C$4),2))</f>
        <v>4.18</v>
      </c>
      <c r="T4" s="43">
        <f xml:space="preserve">IF(OR(ISBLANK(D4),NOT(AND(G4&gt;0,F4&gt;0))),"",INT(('⚙️ 全局核算参数 (Config)'!$B$32/G4))*F4)</f>
        <v>2545</v>
      </c>
      <c r="U4" s="43">
        <f xml:space="preserve">IF(OR(ISBLANK(D4),NOT(AND(G4&gt;0,F4&gt;0))),"",INT(('⚙️ 全局核算参数 (Config)'!$B$34/G4))*F4)</f>
        <v>6180</v>
      </c>
      <c r="V4" s="44" t="str">
        <f xml:space="preserve">IF(ISBLANK(D4),"",IF(R4&lt;'⚙️ 全局核算参数 (Config)'!$B$14,"🚨 穿透红线",IF(R4&gt;=0.25,"💎 高毛利款","✅ 利润健康")))</f>
        <v>✅ 利润健康</v>
      </c>
    </row>
    <row r="5" ht="24" customHeight="1" spans="1:22">
      <c r="A5" s="45" t="s">
        <v>153</v>
      </c>
      <c r="B5" s="46" t="s">
        <v>154</v>
      </c>
      <c r="C5" s="47" t="s">
        <v>155</v>
      </c>
      <c r="D5" s="48">
        <v>1150</v>
      </c>
      <c r="E5" s="49">
        <v>20</v>
      </c>
      <c r="F5" s="49">
        <v>1</v>
      </c>
      <c r="G5" s="50">
        <v>0.42</v>
      </c>
      <c r="H5" s="51">
        <v>45</v>
      </c>
      <c r="I5" s="52">
        <v>0.28</v>
      </c>
      <c r="J5" s="45" t="s">
        <v>156</v>
      </c>
      <c r="K5" s="45" t="s">
        <v>157</v>
      </c>
      <c r="L5" s="38">
        <v>100</v>
      </c>
      <c r="M5" s="39">
        <v>1080</v>
      </c>
      <c r="N5" s="38">
        <v>500</v>
      </c>
      <c r="O5" s="39">
        <v>1020</v>
      </c>
      <c r="P5" s="39">
        <v>950</v>
      </c>
      <c r="Q5" s="40">
        <f xml:space="preserve">IF(ISBLANK(D5),"",'⚙️ 全局核算参数 (Config)'!$C$21)</f>
        <v>0.2</v>
      </c>
      <c r="R5" s="41">
        <f xml:space="preserve">IF(ISBLANK(D5),"",IF(ISBLANK(I5),'⚙️ 全局核算参数 (Config)'!$B$13,I5))</f>
        <v>0.28</v>
      </c>
      <c r="S5" s="42">
        <f xml:space="preserve">IF(ISBLANK(D5),"",ROUND(((D5*(1+R5)+Q5)/'⚙️ 全局核算参数 (Config)'!$C$4),2))</f>
        <v>204.47</v>
      </c>
      <c r="T5" s="43">
        <f xml:space="preserve">IF(OR(ISBLANK(D5),NOT(AND(G5&gt;0,F5&gt;0))),"",INT(('⚙️ 全局核算参数 (Config)'!$B$32/G5))*F5)</f>
        <v>66</v>
      </c>
      <c r="U5" s="43">
        <f xml:space="preserve">IF(OR(ISBLANK(D5),NOT(AND(G5&gt;0,F5&gt;0))),"",INT(('⚙️ 全局核算参数 (Config)'!$B$34/G5))*F5)</f>
        <v>161</v>
      </c>
      <c r="V5" s="44" t="str">
        <f xml:space="preserve">IF(ISBLANK(D5),"",IF(R5&lt;'⚙️ 全局核算参数 (Config)'!$B$14,"🚨 穿透红线",IF(R5&gt;=0.25,"💎 高毛利款","✅ 利润健康")))</f>
        <v>💎 高毛利款</v>
      </c>
    </row>
    <row r="6" ht="24" customHeight="1" spans="1:22">
      <c r="A6" s="30" t="s">
        <v>158</v>
      </c>
      <c r="B6" s="31" t="s">
        <v>159</v>
      </c>
      <c r="C6" s="32" t="s">
        <v>160</v>
      </c>
      <c r="D6" s="33">
        <v>420</v>
      </c>
      <c r="E6" s="34">
        <v>50</v>
      </c>
      <c r="F6" s="34">
        <v>1</v>
      </c>
      <c r="G6" s="35">
        <v>0.38</v>
      </c>
      <c r="H6" s="36">
        <v>38</v>
      </c>
      <c r="I6" s="37"/>
      <c r="J6" s="30" t="s">
        <v>149</v>
      </c>
      <c r="K6" s="30" t="s">
        <v>157</v>
      </c>
      <c r="L6" s="38">
        <v>200</v>
      </c>
      <c r="M6" s="39">
        <v>398</v>
      </c>
      <c r="N6" s="38">
        <v>1000</v>
      </c>
      <c r="O6" s="39">
        <v>375</v>
      </c>
      <c r="P6" s="39">
        <v>350</v>
      </c>
      <c r="Q6" s="40">
        <f xml:space="preserve">IF(ISBLANK(D6),"",'⚙️ 全局核算参数 (Config)'!$C$21)</f>
        <v>0.2</v>
      </c>
      <c r="R6" s="41">
        <f xml:space="preserve">IF(ISBLANK(D6),"",IF(ISBLANK(I6),'⚙️ 全局核算参数 (Config)'!$B$13,I6))</f>
        <v>0.15</v>
      </c>
      <c r="S6" s="42">
        <f xml:space="preserve">IF(ISBLANK(D6),"",ROUND(((D6*(1+R6)+Q6)/'⚙️ 全局核算参数 (Config)'!$C$4),2))</f>
        <v>67.11</v>
      </c>
      <c r="T6" s="43">
        <f xml:space="preserve">IF(OR(ISBLANK(D6),NOT(AND(G6&gt;0,F6&gt;0))),"",INT(('⚙️ 全局核算参数 (Config)'!$B$32/G6))*F6)</f>
        <v>73</v>
      </c>
      <c r="U6" s="43">
        <f xml:space="preserve">IF(OR(ISBLANK(D6),NOT(AND(G6&gt;0,F6&gt;0))),"",INT(('⚙️ 全局核算参数 (Config)'!$B$34/G6))*F6)</f>
        <v>178</v>
      </c>
      <c r="V6" s="44" t="str">
        <f xml:space="preserve">IF(ISBLANK(D6),"",IF(R6&lt;'⚙️ 全局核算参数 (Config)'!$B$14,"🚨 穿透红线",IF(R6&gt;=0.25,"💎 高毛利款","✅ 利润健康")))</f>
        <v>✅ 利润健康</v>
      </c>
    </row>
    <row r="7" ht="24" customHeight="1" spans="1:22">
      <c r="A7" s="45" t="s">
        <v>161</v>
      </c>
      <c r="B7" s="46" t="s">
        <v>162</v>
      </c>
      <c r="C7" s="47" t="s">
        <v>163</v>
      </c>
      <c r="D7" s="48">
        <v>95</v>
      </c>
      <c r="E7" s="49">
        <v>200</v>
      </c>
      <c r="F7" s="49">
        <v>2</v>
      </c>
      <c r="G7" s="50">
        <v>0.09</v>
      </c>
      <c r="H7" s="51">
        <v>16</v>
      </c>
      <c r="I7" s="52">
        <v>0.05</v>
      </c>
      <c r="J7" s="45" t="s">
        <v>144</v>
      </c>
      <c r="K7" s="45" t="s">
        <v>157</v>
      </c>
      <c r="L7" s="38">
        <v>1000</v>
      </c>
      <c r="M7" s="39">
        <v>90</v>
      </c>
      <c r="N7" s="38">
        <v>5000</v>
      </c>
      <c r="O7" s="39">
        <v>86</v>
      </c>
      <c r="P7" s="39">
        <v>82</v>
      </c>
      <c r="Q7" s="40">
        <f xml:space="preserve">IF(ISBLANK(D7),"",'⚙️ 全局核算参数 (Config)'!$C$21)</f>
        <v>0.2</v>
      </c>
      <c r="R7" s="41">
        <f xml:space="preserve">IF(ISBLANK(D7),"",IF(ISBLANK(I7),'⚙️ 全局核算参数 (Config)'!$B$13,I7))</f>
        <v>0.05</v>
      </c>
      <c r="S7" s="42">
        <f xml:space="preserve">IF(ISBLANK(D7),"",ROUND(((D7*(1+R7)+Q7)/'⚙️ 全局核算参数 (Config)'!$C$4),2))</f>
        <v>13.88</v>
      </c>
      <c r="T7" s="43">
        <f xml:space="preserve">IF(OR(ISBLANK(D7),NOT(AND(G7&gt;0,F7&gt;0))),"",INT(('⚙️ 全局核算参数 (Config)'!$B$32/G7))*F7)</f>
        <v>622</v>
      </c>
      <c r="U7" s="43">
        <f xml:space="preserve">IF(OR(ISBLANK(D7),NOT(AND(G7&gt;0,F7&gt;0))),"",INT(('⚙️ 全局核算参数 (Config)'!$B$34/G7))*F7)</f>
        <v>1510</v>
      </c>
      <c r="V7" s="44" t="str">
        <f xml:space="preserve">IF(ISBLANK(D7),"",IF(R7&lt;'⚙️ 全局核算参数 (Config)'!$B$14,"🚨 穿透红线",IF(R7&gt;=0.25,"💎 高毛利款","✅ 利润健康")))</f>
        <v>🚨 穿透红线</v>
      </c>
    </row>
    <row r="8" ht="24" customHeight="1" spans="1:22">
      <c r="A8" s="30" t="s">
        <v>164</v>
      </c>
      <c r="B8" s="31" t="s">
        <v>165</v>
      </c>
      <c r="C8" s="32" t="s">
        <v>166</v>
      </c>
      <c r="D8" s="33">
        <v>210</v>
      </c>
      <c r="E8" s="34">
        <v>100</v>
      </c>
      <c r="F8" s="34">
        <v>1</v>
      </c>
      <c r="G8" s="35">
        <v>0.16</v>
      </c>
      <c r="H8" s="36">
        <v>9</v>
      </c>
      <c r="I8" s="37"/>
      <c r="J8" s="30"/>
      <c r="K8" s="30" t="s">
        <v>167</v>
      </c>
      <c r="L8" s="38">
        <v>500</v>
      </c>
      <c r="M8" s="39">
        <v>198</v>
      </c>
      <c r="N8" s="38">
        <v>2000</v>
      </c>
      <c r="O8" s="39">
        <v>186</v>
      </c>
      <c r="P8" s="39">
        <v>175</v>
      </c>
      <c r="Q8" s="40">
        <f xml:space="preserve">IF(ISBLANK(D8),"",'⚙️ 全局核算参数 (Config)'!$C$21)</f>
        <v>0.2</v>
      </c>
      <c r="R8" s="41">
        <f xml:space="preserve">IF(ISBLANK(D8),"",IF(ISBLANK(I8),'⚙️ 全局核算参数 (Config)'!$B$13,I8))</f>
        <v>0.15</v>
      </c>
      <c r="S8" s="42">
        <f xml:space="preserve">IF(ISBLANK(D8),"",ROUND(((D8*(1+R8)+Q8)/'⚙️ 全局核算参数 (Config)'!$C$4),2))</f>
        <v>33.57</v>
      </c>
      <c r="T8" s="43">
        <f xml:space="preserve">IF(OR(ISBLANK(D8),NOT(AND(G8&gt;0,F8&gt;0))),"",INT(('⚙️ 全局核算参数 (Config)'!$B$32/G8))*F8)</f>
        <v>175</v>
      </c>
      <c r="U8" s="43">
        <f xml:space="preserve">IF(OR(ISBLANK(D8),NOT(AND(G8&gt;0,F8&gt;0))),"",INT(('⚙️ 全局核算参数 (Config)'!$B$34/G8))*F8)</f>
        <v>425</v>
      </c>
      <c r="V8" s="44" t="str">
        <f xml:space="preserve">IF(ISBLANK(D8),"",IF(R8&lt;'⚙️ 全局核算参数 (Config)'!$B$14,"🚨 穿透红线",IF(R8&gt;=0.25,"💎 高毛利款","✅ 利润健康")))</f>
        <v>✅ 利润健康</v>
      </c>
    </row>
    <row r="9" ht="24" customHeight="1" spans="1:22">
      <c r="A9" s="45" t="s">
        <v>168</v>
      </c>
      <c r="B9" s="46" t="s">
        <v>169</v>
      </c>
      <c r="C9" s="47" t="s">
        <v>170</v>
      </c>
      <c r="D9" s="48">
        <v>68</v>
      </c>
      <c r="E9" s="49">
        <v>300</v>
      </c>
      <c r="F9" s="49">
        <v>20</v>
      </c>
      <c r="G9" s="50">
        <v>0.035</v>
      </c>
      <c r="H9" s="51">
        <v>14</v>
      </c>
      <c r="I9" s="52">
        <v>0.24</v>
      </c>
      <c r="J9" s="45" t="s">
        <v>171</v>
      </c>
      <c r="K9" s="45" t="s">
        <v>172</v>
      </c>
      <c r="L9" s="38">
        <v>2000</v>
      </c>
      <c r="M9" s="39">
        <v>64</v>
      </c>
      <c r="N9" s="38">
        <v>10000</v>
      </c>
      <c r="O9" s="39">
        <v>60</v>
      </c>
      <c r="P9" s="39">
        <v>55</v>
      </c>
      <c r="Q9" s="40">
        <f xml:space="preserve">IF(ISBLANK(D9),"",'⚙️ 全局核算参数 (Config)'!$C$21)</f>
        <v>0.2</v>
      </c>
      <c r="R9" s="41">
        <f xml:space="preserve">IF(ISBLANK(D9),"",IF(ISBLANK(I9),'⚙️ 全局核算参数 (Config)'!$B$13,I9))</f>
        <v>0.24</v>
      </c>
      <c r="S9" s="42">
        <f xml:space="preserve">IF(ISBLANK(D9),"",ROUND(((D9*(1+R9)+Q9)/'⚙️ 全局核算参数 (Config)'!$C$4),2))</f>
        <v>11.74</v>
      </c>
      <c r="T9" s="43">
        <f xml:space="preserve">IF(OR(ISBLANK(D9),NOT(AND(G9&gt;0,F9&gt;0))),"",INT(('⚙️ 全局核算参数 (Config)'!$B$32/G9))*F9)</f>
        <v>16000</v>
      </c>
      <c r="U9" s="43">
        <f xml:space="preserve">IF(OR(ISBLANK(D9),NOT(AND(G9&gt;0,F9&gt;0))),"",INT(('⚙️ 全局核算参数 (Config)'!$B$34/G9))*F9)</f>
        <v>38840</v>
      </c>
      <c r="V9" s="44" t="str">
        <f xml:space="preserve">IF(ISBLANK(D9),"",IF(R9&lt;'⚙️ 全局核算参数 (Config)'!$B$14,"🚨 穿透红线",IF(R9&gt;=0.25,"💎 高毛利款","✅ 利润健康")))</f>
        <v>✅ 利润健康</v>
      </c>
    </row>
    <row r="10" ht="24" customHeight="1" spans="1:22">
      <c r="A10" s="45" t="s">
        <v>173</v>
      </c>
      <c r="B10" s="46" t="s">
        <v>174</v>
      </c>
      <c r="C10" s="47" t="s">
        <v>175</v>
      </c>
      <c r="D10" s="48">
        <v>260</v>
      </c>
      <c r="E10" s="49">
        <v>100</v>
      </c>
      <c r="F10" s="49">
        <v>1</v>
      </c>
      <c r="G10" s="50">
        <v>0.09</v>
      </c>
      <c r="H10" s="51">
        <v>6.5</v>
      </c>
      <c r="I10" s="52"/>
      <c r="J10" s="45" t="s">
        <v>144</v>
      </c>
      <c r="K10" s="45" t="s">
        <v>172</v>
      </c>
      <c r="L10" s="38"/>
      <c r="M10" s="39"/>
      <c r="N10" s="38"/>
      <c r="O10" s="39"/>
      <c r="P10" s="39">
        <v>230</v>
      </c>
      <c r="Q10" s="40">
        <f xml:space="preserve">IF(ISBLANK(D10),"",'⚙️ 全局核算参数 (Config)'!$C$21)</f>
        <v>0.2</v>
      </c>
      <c r="R10" s="41">
        <f xml:space="preserve">IF(ISBLANK(D10),"",IF(ISBLANK(I10),'⚙️ 全局核算参数 (Config)'!$B$13,I10))</f>
        <v>0.15</v>
      </c>
      <c r="S10" s="42">
        <f xml:space="preserve">IF(ISBLANK(D10),"",ROUND(((D10*(1+R10)+Q10)/'⚙️ 全局核算参数 (Config)'!$C$4),2))</f>
        <v>41.56</v>
      </c>
      <c r="T10" s="43">
        <f xml:space="preserve">IF(OR(ISBLANK(D10),NOT(AND(G10&gt;0,F10&gt;0))),"",INT(('⚙️ 全局核算参数 (Config)'!$B$32/G10))*F10)</f>
        <v>311</v>
      </c>
      <c r="U10" s="43">
        <f xml:space="preserve">IF(OR(ISBLANK(D10),NOT(AND(G10&gt;0,F10&gt;0))),"",INT(('⚙️ 全局核算参数 (Config)'!$B$34/G10))*F10)</f>
        <v>755</v>
      </c>
      <c r="V10" s="44" t="str">
        <f xml:space="preserve">IF(ISBLANK(D10),"",IF(R10&lt;'⚙️ 全局核算参数 (Config)'!$B$14,"🚨 穿透红线",IF(R10&gt;=0.25,"💎 高毛利款","✅ 利润健康")))</f>
        <v>✅ 利润健康</v>
      </c>
    </row>
    <row r="11" ht="24" customHeight="1" spans="1:22">
      <c r="A11" s="45" t="s">
        <v>176</v>
      </c>
      <c r="B11" s="46" t="s">
        <v>177</v>
      </c>
      <c r="C11" s="47" t="s">
        <v>178</v>
      </c>
      <c r="D11" s="48">
        <v>890</v>
      </c>
      <c r="E11" s="49">
        <v>10</v>
      </c>
      <c r="F11" s="49">
        <v>1</v>
      </c>
      <c r="G11" s="50">
        <v>1.15</v>
      </c>
      <c r="H11" s="51">
        <v>32</v>
      </c>
      <c r="I11" s="52">
        <v>0.2</v>
      </c>
      <c r="J11" s="45" t="s">
        <v>179</v>
      </c>
      <c r="K11" s="45" t="s">
        <v>180</v>
      </c>
      <c r="L11" s="38">
        <v>50</v>
      </c>
      <c r="M11" s="39">
        <v>845</v>
      </c>
      <c r="N11" s="38">
        <v>200</v>
      </c>
      <c r="O11" s="39">
        <v>810</v>
      </c>
      <c r="P11" s="39">
        <v>760</v>
      </c>
      <c r="Q11" s="40">
        <f xml:space="preserve">IF(ISBLANK(D11),"",'⚙️ 全局核算参数 (Config)'!$C$21)</f>
        <v>0.2</v>
      </c>
      <c r="R11" s="41">
        <f xml:space="preserve">IF(ISBLANK(D11),"",IF(ISBLANK(I11),'⚙️ 全局核算参数 (Config)'!$B$13,I11))</f>
        <v>0.2</v>
      </c>
      <c r="S11" s="42">
        <f xml:space="preserve">IF(ISBLANK(D11),"",ROUND(((D11*(1+R11)+Q11)/'⚙️ 全局核算参数 (Config)'!$C$4),2))</f>
        <v>148.36</v>
      </c>
      <c r="T11" s="43">
        <f xml:space="preserve">IF(OR(ISBLANK(D11),NOT(AND(G11&gt;0,F11&gt;0))),"",INT(('⚙️ 全局核算参数 (Config)'!$B$32/G11))*F11)</f>
        <v>24</v>
      </c>
      <c r="U11" s="43">
        <f xml:space="preserve">IF(OR(ISBLANK(D11),NOT(AND(G11&gt;0,F11&gt;0))),"",INT(('⚙️ 全局核算参数 (Config)'!$B$34/G11))*F11)</f>
        <v>59</v>
      </c>
      <c r="V11" s="44" t="str">
        <f xml:space="preserve">IF(ISBLANK(D11),"",IF(R11&lt;'⚙️ 全局核算参数 (Config)'!$B$14,"🚨 穿透红线",IF(R11&gt;=0.25,"💎 高毛利款","✅ 利润健康")))</f>
        <v>✅ 利润健康</v>
      </c>
    </row>
    <row r="12" ht="24" customHeight="1" spans="1:22">
      <c r="A12" s="45" t="s">
        <v>181</v>
      </c>
      <c r="B12" s="46" t="s">
        <v>182</v>
      </c>
      <c r="C12" s="47" t="s">
        <v>183</v>
      </c>
      <c r="D12" s="48">
        <v>145</v>
      </c>
      <c r="E12" s="49">
        <v>200</v>
      </c>
      <c r="F12" s="49">
        <v>10</v>
      </c>
      <c r="G12" s="50">
        <v>0.12</v>
      </c>
      <c r="H12" s="51">
        <v>48</v>
      </c>
      <c r="I12" s="52"/>
      <c r="J12" s="45" t="s">
        <v>171</v>
      </c>
      <c r="K12" s="45" t="s">
        <v>184</v>
      </c>
      <c r="L12" s="38">
        <v>1000</v>
      </c>
      <c r="M12" s="39">
        <v>138</v>
      </c>
      <c r="N12" s="38">
        <v>5000</v>
      </c>
      <c r="O12" s="39">
        <v>131</v>
      </c>
      <c r="P12" s="39">
        <v>124</v>
      </c>
      <c r="Q12" s="40">
        <f xml:space="preserve">IF(ISBLANK(D12),"",'⚙️ 全局核算参数 (Config)'!$C$21)</f>
        <v>0.2</v>
      </c>
      <c r="R12" s="41">
        <f xml:space="preserve">IF(ISBLANK(D12),"",IF(ISBLANK(I12),'⚙️ 全局核算参数 (Config)'!$B$13,I12))</f>
        <v>0.15</v>
      </c>
      <c r="S12" s="42">
        <f xml:space="preserve">IF(ISBLANK(D12),"",ROUND(((D12*(1+R12)+Q12)/'⚙️ 全局核算参数 (Config)'!$C$4),2))</f>
        <v>23.19</v>
      </c>
      <c r="T12" s="43">
        <f xml:space="preserve">IF(OR(ISBLANK(D12),NOT(AND(G12&gt;0,F12&gt;0))),"",INT(('⚙️ 全局核算参数 (Config)'!$B$32/G12))*F12)</f>
        <v>2330</v>
      </c>
      <c r="U12" s="43">
        <f xml:space="preserve">IF(OR(ISBLANK(D12),NOT(AND(G12&gt;0,F12&gt;0))),"",INT(('⚙️ 全局核算参数 (Config)'!$B$34/G12))*F12)</f>
        <v>5660</v>
      </c>
      <c r="V12" s="44" t="str">
        <f xml:space="preserve">IF(ISBLANK(D12),"",IF(R12&lt;'⚙️ 全局核算参数 (Config)'!$B$14,"🚨 穿透红线",IF(R12&gt;=0.25,"💎 高毛利款","✅ 利润健康")))</f>
        <v>✅ 利润健康</v>
      </c>
    </row>
    <row r="13" ht="24" customHeight="1" spans="1:22">
      <c r="A13" s="45" t="s">
        <v>185</v>
      </c>
      <c r="B13" s="46" t="s">
        <v>186</v>
      </c>
      <c r="C13" s="47" t="s">
        <v>187</v>
      </c>
      <c r="D13" s="48">
        <v>13.5</v>
      </c>
      <c r="E13" s="49">
        <v>2000</v>
      </c>
      <c r="F13" s="49">
        <v>10</v>
      </c>
      <c r="G13" s="50">
        <v>0.028</v>
      </c>
      <c r="H13" s="51">
        <v>19</v>
      </c>
      <c r="I13" s="52">
        <v>0.16</v>
      </c>
      <c r="J13" s="45"/>
      <c r="K13" s="45" t="s">
        <v>188</v>
      </c>
      <c r="L13" s="38">
        <v>10000</v>
      </c>
      <c r="M13" s="39">
        <v>12.8</v>
      </c>
      <c r="N13" s="38">
        <v>50000</v>
      </c>
      <c r="O13" s="39">
        <v>12.1</v>
      </c>
      <c r="P13" s="39">
        <v>11.2</v>
      </c>
      <c r="Q13" s="40">
        <f xml:space="preserve">IF(ISBLANK(D13),"",'⚙️ 全局核算参数 (Config)'!$C$21)</f>
        <v>0.2</v>
      </c>
      <c r="R13" s="41">
        <f xml:space="preserve">IF(ISBLANK(D13),"",IF(ISBLANK(I13),'⚙️ 全局核算参数 (Config)'!$B$13,I13))</f>
        <v>0.16</v>
      </c>
      <c r="S13" s="42">
        <f xml:space="preserve">IF(ISBLANK(D13),"",ROUND(((D13*(1+R13)+Q13)/'⚙️ 全局核算参数 (Config)'!$C$4),2))</f>
        <v>2.2</v>
      </c>
      <c r="T13" s="43">
        <f xml:space="preserve">IF(OR(ISBLANK(D13),NOT(AND(G13&gt;0,F13&gt;0))),"",INT(('⚙️ 全局核算参数 (Config)'!$B$32/G13))*F13)</f>
        <v>10000</v>
      </c>
      <c r="U13" s="43">
        <f xml:space="preserve">IF(OR(ISBLANK(D13),NOT(AND(G13&gt;0,F13&gt;0))),"",INT(('⚙️ 全局核算参数 (Config)'!$B$34/G13))*F13)</f>
        <v>24280</v>
      </c>
      <c r="V13" s="44" t="str">
        <f xml:space="preserve">IF(ISBLANK(D13),"",IF(R13&lt;'⚙️ 全局核算参数 (Config)'!$B$14,"🚨 穿透红线",IF(R13&gt;=0.25,"💎 高毛利款","✅ 利润健康")))</f>
        <v>✅ 利润健康</v>
      </c>
    </row>
    <row r="14" ht="24" customHeight="1" spans="1:22">
      <c r="A14" s="45" t="s">
        <v>189</v>
      </c>
      <c r="B14" s="46" t="s">
        <v>190</v>
      </c>
      <c r="C14" s="47" t="s">
        <v>191</v>
      </c>
      <c r="D14" s="48">
        <v>9.8</v>
      </c>
      <c r="E14" s="49">
        <v>5000</v>
      </c>
      <c r="F14" s="49">
        <v>40</v>
      </c>
      <c r="G14" s="50">
        <v>0.02</v>
      </c>
      <c r="H14" s="51">
        <v>17</v>
      </c>
      <c r="I14" s="52"/>
      <c r="J14" s="45" t="s">
        <v>192</v>
      </c>
      <c r="K14" s="45" t="s">
        <v>193</v>
      </c>
      <c r="L14" s="38">
        <v>30000</v>
      </c>
      <c r="M14" s="39">
        <v>9.2</v>
      </c>
      <c r="N14" s="38">
        <v>100000</v>
      </c>
      <c r="O14" s="39">
        <v>8.6</v>
      </c>
      <c r="P14" s="39"/>
      <c r="Q14" s="40">
        <f xml:space="preserve">IF(ISBLANK(D14),"",'⚙️ 全局核算参数 (Config)'!$C$21)</f>
        <v>0.2</v>
      </c>
      <c r="R14" s="41">
        <f xml:space="preserve">IF(ISBLANK(D14),"",IF(ISBLANK(I14),'⚙️ 全局核算参数 (Config)'!$B$13,I14))</f>
        <v>0.15</v>
      </c>
      <c r="S14" s="42">
        <f xml:space="preserve">IF(ISBLANK(D14),"",ROUND(((D14*(1+R14)+Q14)/'⚙️ 全局核算参数 (Config)'!$C$4),2))</f>
        <v>1.59</v>
      </c>
      <c r="T14" s="43">
        <f xml:space="preserve">IF(OR(ISBLANK(D14),NOT(AND(G14&gt;0,F14&gt;0))),"",INT(('⚙️ 全局核算参数 (Config)'!$B$32/G14))*F14)</f>
        <v>56000</v>
      </c>
      <c r="U14" s="43">
        <f xml:space="preserve">IF(OR(ISBLANK(D14),NOT(AND(G14&gt;0,F14&gt;0))),"",INT(('⚙️ 全局核算参数 (Config)'!$B$34/G14))*F14)</f>
        <v>136000</v>
      </c>
      <c r="V14" s="44" t="str">
        <f xml:space="preserve">IF(ISBLANK(D14),"",IF(R14&lt;'⚙️ 全局核算参数 (Config)'!$B$14,"🚨 穿透红线",IF(R14&gt;=0.25,"💎 高毛利款","✅ 利润健康")))</f>
        <v>✅ 利润健康</v>
      </c>
    </row>
    <row r="15" ht="24" customHeight="1" spans="1:22">
      <c r="A15" s="45"/>
      <c r="B15" s="46"/>
      <c r="C15" s="47"/>
      <c r="D15" s="48"/>
      <c r="E15" s="49"/>
      <c r="F15" s="49"/>
      <c r="G15" s="50"/>
      <c r="H15" s="51"/>
      <c r="I15" s="52"/>
      <c r="J15" s="45"/>
      <c r="K15" s="45"/>
      <c r="M15" s="53"/>
      <c r="O15" s="53"/>
      <c r="P15" s="53"/>
      <c r="Q15" s="40" t="str">
        <f xml:space="preserve">IF(ISBLANK(D15),"",'⚙️ 全局核算参数 (Config)'!$C$21)</f>
        <v/>
      </c>
      <c r="R15" s="41" t="str">
        <f xml:space="preserve">IF(ISBLANK(D15),"",IF(ISBLANK(I15),'⚙️ 全局核算参数 (Config)'!$B$13,I15))</f>
        <v/>
      </c>
      <c r="S15" s="42" t="str">
        <f xml:space="preserve">IF(ISBLANK(D15),"",ROUND(((D15*(1+R15)+Q15)/'⚙️ 全局核算参数 (Config)'!$C$4),2))</f>
        <v/>
      </c>
      <c r="T15" s="43" t="str">
        <f xml:space="preserve">IF(OR(ISBLANK(D15),NOT(AND(G15&gt;0,F15&gt;0))),"",INT(('⚙️ 全局核算参数 (Config)'!$B$32/G15))*F15)</f>
        <v/>
      </c>
      <c r="U15" s="43" t="str">
        <f xml:space="preserve">IF(OR(ISBLANK(D15),NOT(AND(G15&gt;0,F15&gt;0))),"",INT(('⚙️ 全局核算参数 (Config)'!$B$34/G15))*F15)</f>
        <v/>
      </c>
      <c r="V15" s="44" t="str">
        <f xml:space="preserve">IF(ISBLANK(D15),"",IF(R15&lt;'⚙️ 全局核算参数 (Config)'!$B$14,"🚨 穿透红线",IF(R15&gt;=0.25,"💎 高毛利款","✅ 利润健康")))</f>
        <v/>
      </c>
    </row>
    <row r="16" ht="24" customHeight="1" spans="1:22">
      <c r="A16" s="30"/>
      <c r="B16" s="31"/>
      <c r="C16" s="32"/>
      <c r="D16" s="33"/>
      <c r="E16" s="34"/>
      <c r="F16" s="34"/>
      <c r="G16" s="35"/>
      <c r="H16" s="36"/>
      <c r="I16" s="37"/>
      <c r="J16" s="30"/>
      <c r="K16" s="30"/>
      <c r="M16" s="53"/>
      <c r="O16" s="53"/>
      <c r="P16" s="53"/>
      <c r="Q16" s="40" t="str">
        <f xml:space="preserve">IF(ISBLANK(D16),"",'⚙️ 全局核算参数 (Config)'!$C$21)</f>
        <v/>
      </c>
      <c r="R16" s="41" t="str">
        <f xml:space="preserve">IF(ISBLANK(D16),"",IF(ISBLANK(I16),'⚙️ 全局核算参数 (Config)'!$B$13,I16))</f>
        <v/>
      </c>
      <c r="S16" s="42" t="str">
        <f xml:space="preserve">IF(ISBLANK(D16),"",ROUND(((D16*(1+R16)+Q16)/'⚙️ 全局核算参数 (Config)'!$C$4),2))</f>
        <v/>
      </c>
      <c r="T16" s="43" t="str">
        <f xml:space="preserve">IF(OR(ISBLANK(D16),NOT(AND(G16&gt;0,F16&gt;0))),"",INT(('⚙️ 全局核算参数 (Config)'!$B$32/G16))*F16)</f>
        <v/>
      </c>
      <c r="U16" s="43" t="str">
        <f xml:space="preserve">IF(OR(ISBLANK(D16),NOT(AND(G16&gt;0,F16&gt;0))),"",INT(('⚙️ 全局核算参数 (Config)'!$B$34/G16))*F16)</f>
        <v/>
      </c>
      <c r="V16" s="44" t="str">
        <f xml:space="preserve">IF(ISBLANK(D16),"",IF(R16&lt;'⚙️ 全局核算参数 (Config)'!$B$14,"🚨 穿透红线",IF(R16&gt;=0.25,"💎 高毛利款","✅ 利润健康")))</f>
        <v/>
      </c>
    </row>
    <row r="17" ht="24" customHeight="1" spans="1:22">
      <c r="A17" s="45"/>
      <c r="B17" s="46"/>
      <c r="C17" s="47"/>
      <c r="D17" s="48"/>
      <c r="E17" s="49"/>
      <c r="F17" s="49"/>
      <c r="G17" s="50"/>
      <c r="H17" s="51"/>
      <c r="I17" s="52"/>
      <c r="J17" s="45"/>
      <c r="K17" s="45"/>
      <c r="M17" s="53"/>
      <c r="O17" s="53"/>
      <c r="P17" s="53"/>
      <c r="Q17" s="40" t="str">
        <f xml:space="preserve">IF(ISBLANK(D17),"",'⚙️ 全局核算参数 (Config)'!$C$21)</f>
        <v/>
      </c>
      <c r="R17" s="41" t="str">
        <f xml:space="preserve">IF(ISBLANK(D17),"",IF(ISBLANK(I17),'⚙️ 全局核算参数 (Config)'!$B$13,I17))</f>
        <v/>
      </c>
      <c r="S17" s="42" t="str">
        <f xml:space="preserve">IF(ISBLANK(D17),"",ROUND(((D17*(1+R17)+Q17)/'⚙️ 全局核算参数 (Config)'!$C$4),2))</f>
        <v/>
      </c>
      <c r="T17" s="43" t="str">
        <f xml:space="preserve">IF(OR(ISBLANK(D17),NOT(AND(G17&gt;0,F17&gt;0))),"",INT(('⚙️ 全局核算参数 (Config)'!$B$32/G17))*F17)</f>
        <v/>
      </c>
      <c r="U17" s="43" t="str">
        <f xml:space="preserve">IF(OR(ISBLANK(D17),NOT(AND(G17&gt;0,F17&gt;0))),"",INT(('⚙️ 全局核算参数 (Config)'!$B$34/G17))*F17)</f>
        <v/>
      </c>
      <c r="V17" s="44" t="str">
        <f xml:space="preserve">IF(ISBLANK(D17),"",IF(R17&lt;'⚙️ 全局核算参数 (Config)'!$B$14,"🚨 穿透红线",IF(R17&gt;=0.25,"💎 高毛利款","✅ 利润健康")))</f>
        <v/>
      </c>
    </row>
    <row r="18" ht="24" customHeight="1" spans="1:22">
      <c r="A18" s="30"/>
      <c r="B18" s="31"/>
      <c r="C18" s="32"/>
      <c r="D18" s="33"/>
      <c r="E18" s="34"/>
      <c r="F18" s="34"/>
      <c r="G18" s="35"/>
      <c r="H18" s="36"/>
      <c r="I18" s="37"/>
      <c r="J18" s="30"/>
      <c r="K18" s="30"/>
      <c r="M18" s="53"/>
      <c r="O18" s="53"/>
      <c r="P18" s="53"/>
      <c r="Q18" s="40" t="str">
        <f xml:space="preserve">IF(ISBLANK(D18),"",'⚙️ 全局核算参数 (Config)'!$C$21)</f>
        <v/>
      </c>
      <c r="R18" s="41" t="str">
        <f xml:space="preserve">IF(ISBLANK(D18),"",IF(ISBLANK(I18),'⚙️ 全局核算参数 (Config)'!$B$13,I18))</f>
        <v/>
      </c>
      <c r="S18" s="42" t="str">
        <f xml:space="preserve">IF(ISBLANK(D18),"",ROUND(((D18*(1+R18)+Q18)/'⚙️ 全局核算参数 (Config)'!$C$4),2))</f>
        <v/>
      </c>
      <c r="T18" s="43" t="str">
        <f xml:space="preserve">IF(OR(ISBLANK(D18),NOT(AND(G18&gt;0,F18&gt;0))),"",INT(('⚙️ 全局核算参数 (Config)'!$B$32/G18))*F18)</f>
        <v/>
      </c>
      <c r="U18" s="43" t="str">
        <f xml:space="preserve">IF(OR(ISBLANK(D18),NOT(AND(G18&gt;0,F18&gt;0))),"",INT(('⚙️ 全局核算参数 (Config)'!$B$34/G18))*F18)</f>
        <v/>
      </c>
      <c r="V18" s="44" t="str">
        <f xml:space="preserve">IF(ISBLANK(D18),"",IF(R18&lt;'⚙️ 全局核算参数 (Config)'!$B$14,"🚨 穿透红线",IF(R18&gt;=0.25,"💎 高毛利款","✅ 利润健康")))</f>
        <v/>
      </c>
    </row>
    <row r="19" ht="24" customHeight="1" spans="1:22">
      <c r="A19" s="45"/>
      <c r="B19" s="46"/>
      <c r="C19" s="47"/>
      <c r="D19" s="48"/>
      <c r="E19" s="49"/>
      <c r="F19" s="49"/>
      <c r="G19" s="50"/>
      <c r="H19" s="51"/>
      <c r="I19" s="52"/>
      <c r="J19" s="45"/>
      <c r="K19" s="45"/>
      <c r="M19" s="53"/>
      <c r="O19" s="53"/>
      <c r="P19" s="53"/>
      <c r="Q19" s="40" t="str">
        <f xml:space="preserve">IF(ISBLANK(D19),"",'⚙️ 全局核算参数 (Config)'!$C$21)</f>
        <v/>
      </c>
      <c r="R19" s="41" t="str">
        <f xml:space="preserve">IF(ISBLANK(D19),"",IF(ISBLANK(I19),'⚙️ 全局核算参数 (Config)'!$B$13,I19))</f>
        <v/>
      </c>
      <c r="S19" s="42" t="str">
        <f xml:space="preserve">IF(ISBLANK(D19),"",ROUND(((D19*(1+R19)+Q19)/'⚙️ 全局核算参数 (Config)'!$C$4),2))</f>
        <v/>
      </c>
      <c r="T19" s="43" t="str">
        <f xml:space="preserve">IF(OR(ISBLANK(D19),NOT(AND(G19&gt;0,F19&gt;0))),"",INT(('⚙️ 全局核算参数 (Config)'!$B$32/G19))*F19)</f>
        <v/>
      </c>
      <c r="U19" s="43" t="str">
        <f xml:space="preserve">IF(OR(ISBLANK(D19),NOT(AND(G19&gt;0,F19&gt;0))),"",INT(('⚙️ 全局核算参数 (Config)'!$B$34/G19))*F19)</f>
        <v/>
      </c>
      <c r="V19" s="44" t="str">
        <f xml:space="preserve">IF(ISBLANK(D19),"",IF(R19&lt;'⚙️ 全局核算参数 (Config)'!$B$14,"🚨 穿透红线",IF(R19&gt;=0.25,"💎 高毛利款","✅ 利润健康")))</f>
        <v/>
      </c>
    </row>
    <row r="20" ht="24" customHeight="1" spans="1:22">
      <c r="A20" s="30"/>
      <c r="B20" s="31"/>
      <c r="C20" s="32"/>
      <c r="D20" s="33"/>
      <c r="E20" s="34"/>
      <c r="F20" s="34"/>
      <c r="G20" s="35"/>
      <c r="H20" s="36"/>
      <c r="I20" s="37"/>
      <c r="J20" s="30"/>
      <c r="K20" s="30"/>
      <c r="M20" s="53"/>
      <c r="O20" s="53"/>
      <c r="P20" s="53"/>
      <c r="Q20" s="40" t="str">
        <f xml:space="preserve">IF(ISBLANK(D20),"",'⚙️ 全局核算参数 (Config)'!$C$21)</f>
        <v/>
      </c>
      <c r="R20" s="41" t="str">
        <f xml:space="preserve">IF(ISBLANK(D20),"",IF(ISBLANK(I20),'⚙️ 全局核算参数 (Config)'!$B$13,I20))</f>
        <v/>
      </c>
      <c r="S20" s="42" t="str">
        <f xml:space="preserve">IF(ISBLANK(D20),"",ROUND(((D20*(1+R20)+Q20)/'⚙️ 全局核算参数 (Config)'!$C$4),2))</f>
        <v/>
      </c>
      <c r="T20" s="43" t="str">
        <f xml:space="preserve">IF(OR(ISBLANK(D20),NOT(AND(G20&gt;0,F20&gt;0))),"",INT(('⚙️ 全局核算参数 (Config)'!$B$32/G20))*F20)</f>
        <v/>
      </c>
      <c r="U20" s="43" t="str">
        <f xml:space="preserve">IF(OR(ISBLANK(D20),NOT(AND(G20&gt;0,F20&gt;0))),"",INT(('⚙️ 全局核算参数 (Config)'!$B$34/G20))*F20)</f>
        <v/>
      </c>
      <c r="V20" s="44" t="str">
        <f xml:space="preserve">IF(ISBLANK(D20),"",IF(R20&lt;'⚙️ 全局核算参数 (Config)'!$B$14,"🚨 穿透红线",IF(R20&gt;=0.25,"💎 高毛利款","✅ 利润健康")))</f>
        <v/>
      </c>
    </row>
    <row r="21" ht="24" customHeight="1" spans="1:22">
      <c r="A21" s="45"/>
      <c r="B21" s="46"/>
      <c r="C21" s="47"/>
      <c r="D21" s="48"/>
      <c r="E21" s="49"/>
      <c r="F21" s="49"/>
      <c r="G21" s="50"/>
      <c r="H21" s="51"/>
      <c r="I21" s="52"/>
      <c r="J21" s="45"/>
      <c r="K21" s="45"/>
      <c r="M21" s="53"/>
      <c r="O21" s="53"/>
      <c r="P21" s="53"/>
      <c r="Q21" s="40" t="str">
        <f xml:space="preserve">IF(ISBLANK(D21),"",'⚙️ 全局核算参数 (Config)'!$C$21)</f>
        <v/>
      </c>
      <c r="R21" s="41" t="str">
        <f xml:space="preserve">IF(ISBLANK(D21),"",IF(ISBLANK(I21),'⚙️ 全局核算参数 (Config)'!$B$13,I21))</f>
        <v/>
      </c>
      <c r="S21" s="42" t="str">
        <f xml:space="preserve">IF(ISBLANK(D21),"",ROUND(((D21*(1+R21)+Q21)/'⚙️ 全局核算参数 (Config)'!$C$4),2))</f>
        <v/>
      </c>
      <c r="T21" s="43" t="str">
        <f xml:space="preserve">IF(OR(ISBLANK(D21),NOT(AND(G21&gt;0,F21&gt;0))),"",INT(('⚙️ 全局核算参数 (Config)'!$B$32/G21))*F21)</f>
        <v/>
      </c>
      <c r="U21" s="43" t="str">
        <f xml:space="preserve">IF(OR(ISBLANK(D21),NOT(AND(G21&gt;0,F21&gt;0))),"",INT(('⚙️ 全局核算参数 (Config)'!$B$34/G21))*F21)</f>
        <v/>
      </c>
      <c r="V21" s="44" t="str">
        <f xml:space="preserve">IF(ISBLANK(D21),"",IF(R21&lt;'⚙️ 全局核算参数 (Config)'!$B$14,"🚨 穿透红线",IF(R21&gt;=0.25,"💎 高毛利款","✅ 利润健康")))</f>
        <v/>
      </c>
    </row>
    <row r="22" ht="24" customHeight="1" spans="1:22">
      <c r="A22" s="30"/>
      <c r="B22" s="31"/>
      <c r="C22" s="32"/>
      <c r="D22" s="33"/>
      <c r="E22" s="34"/>
      <c r="F22" s="34"/>
      <c r="G22" s="35"/>
      <c r="H22" s="36"/>
      <c r="I22" s="37"/>
      <c r="J22" s="30"/>
      <c r="K22" s="30"/>
      <c r="M22" s="53"/>
      <c r="O22" s="53"/>
      <c r="P22" s="53"/>
      <c r="Q22" s="40" t="str">
        <f xml:space="preserve">IF(ISBLANK(D22),"",'⚙️ 全局核算参数 (Config)'!$C$21)</f>
        <v/>
      </c>
      <c r="R22" s="41" t="str">
        <f xml:space="preserve">IF(ISBLANK(D22),"",IF(ISBLANK(I22),'⚙️ 全局核算参数 (Config)'!$B$13,I22))</f>
        <v/>
      </c>
      <c r="S22" s="42" t="str">
        <f xml:space="preserve">IF(ISBLANK(D22),"",ROUND(((D22*(1+R22)+Q22)/'⚙️ 全局核算参数 (Config)'!$C$4),2))</f>
        <v/>
      </c>
      <c r="T22" s="43" t="str">
        <f xml:space="preserve">IF(OR(ISBLANK(D22),NOT(AND(G22&gt;0,F22&gt;0))),"",INT(('⚙️ 全局核算参数 (Config)'!$B$32/G22))*F22)</f>
        <v/>
      </c>
      <c r="U22" s="43" t="str">
        <f xml:space="preserve">IF(OR(ISBLANK(D22),NOT(AND(G22&gt;0,F22&gt;0))),"",INT(('⚙️ 全局核算参数 (Config)'!$B$34/G22))*F22)</f>
        <v/>
      </c>
      <c r="V22" s="44" t="str">
        <f xml:space="preserve">IF(ISBLANK(D22),"",IF(R22&lt;'⚙️ 全局核算参数 (Config)'!$B$14,"🚨 穿透红线",IF(R22&gt;=0.25,"💎 高毛利款","✅ 利润健康")))</f>
        <v/>
      </c>
    </row>
    <row r="23" ht="24" customHeight="1" spans="1:22">
      <c r="A23" s="45"/>
      <c r="B23" s="46"/>
      <c r="C23" s="47"/>
      <c r="D23" s="48"/>
      <c r="E23" s="49"/>
      <c r="F23" s="49"/>
      <c r="G23" s="50"/>
      <c r="H23" s="51"/>
      <c r="I23" s="52"/>
      <c r="J23" s="45"/>
      <c r="K23" s="45"/>
      <c r="M23" s="53"/>
      <c r="O23" s="53"/>
      <c r="P23" s="53"/>
      <c r="Q23" s="40" t="str">
        <f xml:space="preserve">IF(ISBLANK(D23),"",'⚙️ 全局核算参数 (Config)'!$C$21)</f>
        <v/>
      </c>
      <c r="R23" s="41" t="str">
        <f xml:space="preserve">IF(ISBLANK(D23),"",IF(ISBLANK(I23),'⚙️ 全局核算参数 (Config)'!$B$13,I23))</f>
        <v/>
      </c>
      <c r="S23" s="42" t="str">
        <f xml:space="preserve">IF(ISBLANK(D23),"",ROUND(((D23*(1+R23)+Q23)/'⚙️ 全局核算参数 (Config)'!$C$4),2))</f>
        <v/>
      </c>
      <c r="T23" s="43" t="str">
        <f xml:space="preserve">IF(OR(ISBLANK(D23),NOT(AND(G23&gt;0,F23&gt;0))),"",INT(('⚙️ 全局核算参数 (Config)'!$B$32/G23))*F23)</f>
        <v/>
      </c>
      <c r="U23" s="43" t="str">
        <f xml:space="preserve">IF(OR(ISBLANK(D23),NOT(AND(G23&gt;0,F23&gt;0))),"",INT(('⚙️ 全局核算参数 (Config)'!$B$34/G23))*F23)</f>
        <v/>
      </c>
      <c r="V23" s="44" t="str">
        <f xml:space="preserve">IF(ISBLANK(D23),"",IF(R23&lt;'⚙️ 全局核算参数 (Config)'!$B$14,"🚨 穿透红线",IF(R23&gt;=0.25,"💎 高毛利款","✅ 利润健康")))</f>
        <v/>
      </c>
    </row>
    <row r="24" ht="24" customHeight="1" spans="1:22">
      <c r="A24" s="30"/>
      <c r="B24" s="31"/>
      <c r="C24" s="32"/>
      <c r="D24" s="33"/>
      <c r="E24" s="34"/>
      <c r="F24" s="34"/>
      <c r="G24" s="35"/>
      <c r="H24" s="36"/>
      <c r="I24" s="37"/>
      <c r="J24" s="30"/>
      <c r="K24" s="30"/>
      <c r="M24" s="53"/>
      <c r="O24" s="53"/>
      <c r="P24" s="53"/>
      <c r="Q24" s="40" t="str">
        <f xml:space="preserve">IF(ISBLANK(D24),"",'⚙️ 全局核算参数 (Config)'!$C$21)</f>
        <v/>
      </c>
      <c r="R24" s="41" t="str">
        <f xml:space="preserve">IF(ISBLANK(D24),"",IF(ISBLANK(I24),'⚙️ 全局核算参数 (Config)'!$B$13,I24))</f>
        <v/>
      </c>
      <c r="S24" s="42" t="str">
        <f xml:space="preserve">IF(ISBLANK(D24),"",ROUND(((D24*(1+R24)+Q24)/'⚙️ 全局核算参数 (Config)'!$C$4),2))</f>
        <v/>
      </c>
      <c r="T24" s="43" t="str">
        <f xml:space="preserve">IF(OR(ISBLANK(D24),NOT(AND(G24&gt;0,F24&gt;0))),"",INT(('⚙️ 全局核算参数 (Config)'!$B$32/G24))*F24)</f>
        <v/>
      </c>
      <c r="U24" s="43" t="str">
        <f xml:space="preserve">IF(OR(ISBLANK(D24),NOT(AND(G24&gt;0,F24&gt;0))),"",INT(('⚙️ 全局核算参数 (Config)'!$B$34/G24))*F24)</f>
        <v/>
      </c>
      <c r="V24" s="44" t="str">
        <f xml:space="preserve">IF(ISBLANK(D24),"",IF(R24&lt;'⚙️ 全局核算参数 (Config)'!$B$14,"🚨 穿透红线",IF(R24&gt;=0.25,"💎 高毛利款","✅ 利润健康")))</f>
        <v/>
      </c>
    </row>
    <row r="25" ht="24" customHeight="1" spans="1:22">
      <c r="A25" s="45"/>
      <c r="B25" s="46"/>
      <c r="C25" s="47"/>
      <c r="D25" s="48"/>
      <c r="E25" s="49"/>
      <c r="F25" s="49"/>
      <c r="G25" s="50"/>
      <c r="H25" s="51"/>
      <c r="I25" s="52"/>
      <c r="J25" s="45"/>
      <c r="K25" s="45"/>
      <c r="M25" s="53"/>
      <c r="O25" s="53"/>
      <c r="P25" s="53"/>
      <c r="Q25" s="40" t="str">
        <f xml:space="preserve">IF(ISBLANK(D25),"",'⚙️ 全局核算参数 (Config)'!$C$21)</f>
        <v/>
      </c>
      <c r="R25" s="41" t="str">
        <f xml:space="preserve">IF(ISBLANK(D25),"",IF(ISBLANK(I25),'⚙️ 全局核算参数 (Config)'!$B$13,I25))</f>
        <v/>
      </c>
      <c r="S25" s="42" t="str">
        <f xml:space="preserve">IF(ISBLANK(D25),"",ROUND(((D25*(1+R25)+Q25)/'⚙️ 全局核算参数 (Config)'!$C$4),2))</f>
        <v/>
      </c>
      <c r="T25" s="43" t="str">
        <f xml:space="preserve">IF(OR(ISBLANK(D25),NOT(AND(G25&gt;0,F25&gt;0))),"",INT(('⚙️ 全局核算参数 (Config)'!$B$32/G25))*F25)</f>
        <v/>
      </c>
      <c r="U25" s="43" t="str">
        <f xml:space="preserve">IF(OR(ISBLANK(D25),NOT(AND(G25&gt;0,F25&gt;0))),"",INT(('⚙️ 全局核算参数 (Config)'!$B$34/G25))*F25)</f>
        <v/>
      </c>
      <c r="V25" s="44" t="str">
        <f xml:space="preserve">IF(ISBLANK(D25),"",IF(R25&lt;'⚙️ 全局核算参数 (Config)'!$B$14,"🚨 穿透红线",IF(R25&gt;=0.25,"💎 高毛利款","✅ 利润健康")))</f>
        <v/>
      </c>
    </row>
    <row r="26" ht="24" customHeight="1" spans="1:22">
      <c r="A26" s="30"/>
      <c r="B26" s="31"/>
      <c r="C26" s="32"/>
      <c r="D26" s="33"/>
      <c r="E26" s="34"/>
      <c r="F26" s="34"/>
      <c r="G26" s="35"/>
      <c r="H26" s="36"/>
      <c r="I26" s="37"/>
      <c r="J26" s="30"/>
      <c r="K26" s="30"/>
      <c r="M26" s="53"/>
      <c r="O26" s="53"/>
      <c r="P26" s="53"/>
      <c r="Q26" s="40" t="str">
        <f xml:space="preserve">IF(ISBLANK(D26),"",'⚙️ 全局核算参数 (Config)'!$C$21)</f>
        <v/>
      </c>
      <c r="R26" s="41" t="str">
        <f xml:space="preserve">IF(ISBLANK(D26),"",IF(ISBLANK(I26),'⚙️ 全局核算参数 (Config)'!$B$13,I26))</f>
        <v/>
      </c>
      <c r="S26" s="42" t="str">
        <f xml:space="preserve">IF(ISBLANK(D26),"",ROUND(((D26*(1+R26)+Q26)/'⚙️ 全局核算参数 (Config)'!$C$4),2))</f>
        <v/>
      </c>
      <c r="T26" s="43" t="str">
        <f xml:space="preserve">IF(OR(ISBLANK(D26),NOT(AND(G26&gt;0,F26&gt;0))),"",INT(('⚙️ 全局核算参数 (Config)'!$B$32/G26))*F26)</f>
        <v/>
      </c>
      <c r="U26" s="43" t="str">
        <f xml:space="preserve">IF(OR(ISBLANK(D26),NOT(AND(G26&gt;0,F26&gt;0))),"",INT(('⚙️ 全局核算参数 (Config)'!$B$34/G26))*F26)</f>
        <v/>
      </c>
      <c r="V26" s="44" t="str">
        <f xml:space="preserve">IF(ISBLANK(D26),"",IF(R26&lt;'⚙️ 全局核算参数 (Config)'!$B$14,"🚨 穿透红线",IF(R26&gt;=0.25,"💎 高毛利款","✅ 利润健康")))</f>
        <v/>
      </c>
    </row>
    <row r="27" ht="24" customHeight="1" spans="1:22">
      <c r="A27" s="45"/>
      <c r="B27" s="46"/>
      <c r="C27" s="47"/>
      <c r="D27" s="48"/>
      <c r="E27" s="49"/>
      <c r="F27" s="49"/>
      <c r="G27" s="50"/>
      <c r="H27" s="51"/>
      <c r="I27" s="52"/>
      <c r="J27" s="45"/>
      <c r="K27" s="45"/>
      <c r="M27" s="53"/>
      <c r="O27" s="53"/>
      <c r="P27" s="53"/>
      <c r="Q27" s="40" t="str">
        <f xml:space="preserve">IF(ISBLANK(D27),"",'⚙️ 全局核算参数 (Config)'!$C$21)</f>
        <v/>
      </c>
      <c r="R27" s="41" t="str">
        <f xml:space="preserve">IF(ISBLANK(D27),"",IF(ISBLANK(I27),'⚙️ 全局核算参数 (Config)'!$B$13,I27))</f>
        <v/>
      </c>
      <c r="S27" s="42" t="str">
        <f xml:space="preserve">IF(ISBLANK(D27),"",ROUND(((D27*(1+R27)+Q27)/'⚙️ 全局核算参数 (Config)'!$C$4),2))</f>
        <v/>
      </c>
      <c r="T27" s="43" t="str">
        <f xml:space="preserve">IF(OR(ISBLANK(D27),NOT(AND(G27&gt;0,F27&gt;0))),"",INT(('⚙️ 全局核算参数 (Config)'!$B$32/G27))*F27)</f>
        <v/>
      </c>
      <c r="U27" s="43" t="str">
        <f xml:space="preserve">IF(OR(ISBLANK(D27),NOT(AND(G27&gt;0,F27&gt;0))),"",INT(('⚙️ 全局核算参数 (Config)'!$B$34/G27))*F27)</f>
        <v/>
      </c>
      <c r="V27" s="44" t="str">
        <f xml:space="preserve">IF(ISBLANK(D27),"",IF(R27&lt;'⚙️ 全局核算参数 (Config)'!$B$14,"🚨 穿透红线",IF(R27&gt;=0.25,"💎 高毛利款","✅ 利润健康")))</f>
        <v/>
      </c>
    </row>
    <row r="28" ht="24" customHeight="1" spans="1:22">
      <c r="A28" s="30"/>
      <c r="B28" s="31"/>
      <c r="C28" s="32"/>
      <c r="D28" s="33"/>
      <c r="E28" s="34"/>
      <c r="F28" s="34"/>
      <c r="G28" s="35"/>
      <c r="H28" s="36"/>
      <c r="I28" s="37"/>
      <c r="J28" s="30"/>
      <c r="K28" s="30"/>
      <c r="M28" s="53"/>
      <c r="O28" s="53"/>
      <c r="P28" s="53"/>
      <c r="Q28" s="40" t="str">
        <f xml:space="preserve">IF(ISBLANK(D28),"",'⚙️ 全局核算参数 (Config)'!$C$21)</f>
        <v/>
      </c>
      <c r="R28" s="41" t="str">
        <f xml:space="preserve">IF(ISBLANK(D28),"",IF(ISBLANK(I28),'⚙️ 全局核算参数 (Config)'!$B$13,I28))</f>
        <v/>
      </c>
      <c r="S28" s="42" t="str">
        <f xml:space="preserve">IF(ISBLANK(D28),"",ROUND(((D28*(1+R28)+Q28)/'⚙️ 全局核算参数 (Config)'!$C$4),2))</f>
        <v/>
      </c>
      <c r="T28" s="43" t="str">
        <f xml:space="preserve">IF(OR(ISBLANK(D28),NOT(AND(G28&gt;0,F28&gt;0))),"",INT(('⚙️ 全局核算参数 (Config)'!$B$32/G28))*F28)</f>
        <v/>
      </c>
      <c r="U28" s="43" t="str">
        <f xml:space="preserve">IF(OR(ISBLANK(D28),NOT(AND(G28&gt;0,F28&gt;0))),"",INT(('⚙️ 全局核算参数 (Config)'!$B$34/G28))*F28)</f>
        <v/>
      </c>
      <c r="V28" s="44" t="str">
        <f xml:space="preserve">IF(ISBLANK(D28),"",IF(R28&lt;'⚙️ 全局核算参数 (Config)'!$B$14,"🚨 穿透红线",IF(R28&gt;=0.25,"💎 高毛利款","✅ 利润健康")))</f>
        <v/>
      </c>
    </row>
    <row r="29" ht="24" customHeight="1" spans="1:22">
      <c r="A29" s="45"/>
      <c r="B29" s="46"/>
      <c r="C29" s="47"/>
      <c r="D29" s="48"/>
      <c r="E29" s="49"/>
      <c r="F29" s="49"/>
      <c r="G29" s="50"/>
      <c r="H29" s="51"/>
      <c r="I29" s="52"/>
      <c r="J29" s="45"/>
      <c r="K29" s="45"/>
      <c r="M29" s="53"/>
      <c r="O29" s="53"/>
      <c r="P29" s="53"/>
      <c r="Q29" s="40" t="str">
        <f xml:space="preserve">IF(ISBLANK(D29),"",'⚙️ 全局核算参数 (Config)'!$C$21)</f>
        <v/>
      </c>
      <c r="R29" s="41" t="str">
        <f xml:space="preserve">IF(ISBLANK(D29),"",IF(ISBLANK(I29),'⚙️ 全局核算参数 (Config)'!$B$13,I29))</f>
        <v/>
      </c>
      <c r="S29" s="42" t="str">
        <f xml:space="preserve">IF(ISBLANK(D29),"",ROUND(((D29*(1+R29)+Q29)/'⚙️ 全局核算参数 (Config)'!$C$4),2))</f>
        <v/>
      </c>
      <c r="T29" s="43" t="str">
        <f xml:space="preserve">IF(OR(ISBLANK(D29),NOT(AND(G29&gt;0,F29&gt;0))),"",INT(('⚙️ 全局核算参数 (Config)'!$B$32/G29))*F29)</f>
        <v/>
      </c>
      <c r="U29" s="43" t="str">
        <f xml:space="preserve">IF(OR(ISBLANK(D29),NOT(AND(G29&gt;0,F29&gt;0))),"",INT(('⚙️ 全局核算参数 (Config)'!$B$34/G29))*F29)</f>
        <v/>
      </c>
      <c r="V29" s="44" t="str">
        <f xml:space="preserve">IF(ISBLANK(D29),"",IF(R29&lt;'⚙️ 全局核算参数 (Config)'!$B$14,"🚨 穿透红线",IF(R29&gt;=0.25,"💎 高毛利款","✅ 利润健康")))</f>
        <v/>
      </c>
    </row>
    <row r="30" ht="24" customHeight="1" spans="1:22">
      <c r="A30" s="30"/>
      <c r="B30" s="31"/>
      <c r="C30" s="32"/>
      <c r="D30" s="33"/>
      <c r="E30" s="34"/>
      <c r="F30" s="34"/>
      <c r="G30" s="35"/>
      <c r="H30" s="36"/>
      <c r="I30" s="37"/>
      <c r="J30" s="30"/>
      <c r="K30" s="30"/>
      <c r="M30" s="53"/>
      <c r="O30" s="53"/>
      <c r="P30" s="53"/>
      <c r="Q30" s="40" t="str">
        <f xml:space="preserve">IF(ISBLANK(D30),"",'⚙️ 全局核算参数 (Config)'!$C$21)</f>
        <v/>
      </c>
      <c r="R30" s="41" t="str">
        <f xml:space="preserve">IF(ISBLANK(D30),"",IF(ISBLANK(I30),'⚙️ 全局核算参数 (Config)'!$B$13,I30))</f>
        <v/>
      </c>
      <c r="S30" s="42" t="str">
        <f xml:space="preserve">IF(ISBLANK(D30),"",ROUND(((D30*(1+R30)+Q30)/'⚙️ 全局核算参数 (Config)'!$C$4),2))</f>
        <v/>
      </c>
      <c r="T30" s="43" t="str">
        <f xml:space="preserve">IF(OR(ISBLANK(D30),NOT(AND(G30&gt;0,F30&gt;0))),"",INT(('⚙️ 全局核算参数 (Config)'!$B$32/G30))*F30)</f>
        <v/>
      </c>
      <c r="U30" s="43" t="str">
        <f xml:space="preserve">IF(OR(ISBLANK(D30),NOT(AND(G30&gt;0,F30&gt;0))),"",INT(('⚙️ 全局核算参数 (Config)'!$B$34/G30))*F30)</f>
        <v/>
      </c>
      <c r="V30" s="44" t="str">
        <f xml:space="preserve">IF(ISBLANK(D30),"",IF(R30&lt;'⚙️ 全局核算参数 (Config)'!$B$14,"🚨 穿透红线",IF(R30&gt;=0.25,"💎 高毛利款","✅ 利润健康")))</f>
        <v/>
      </c>
    </row>
    <row r="31" ht="24" customHeight="1" spans="1:22">
      <c r="A31" s="45"/>
      <c r="B31" s="46"/>
      <c r="C31" s="47"/>
      <c r="D31" s="48"/>
      <c r="E31" s="49"/>
      <c r="F31" s="49"/>
      <c r="G31" s="50"/>
      <c r="H31" s="51"/>
      <c r="I31" s="52"/>
      <c r="J31" s="45"/>
      <c r="K31" s="45"/>
      <c r="M31" s="53"/>
      <c r="O31" s="53"/>
      <c r="P31" s="53"/>
      <c r="Q31" s="40" t="str">
        <f xml:space="preserve">IF(ISBLANK(D31),"",'⚙️ 全局核算参数 (Config)'!$C$21)</f>
        <v/>
      </c>
      <c r="R31" s="41" t="str">
        <f xml:space="preserve">IF(ISBLANK(D31),"",IF(ISBLANK(I31),'⚙️ 全局核算参数 (Config)'!$B$13,I31))</f>
        <v/>
      </c>
      <c r="S31" s="42" t="str">
        <f xml:space="preserve">IF(ISBLANK(D31),"",ROUND(((D31*(1+R31)+Q31)/'⚙️ 全局核算参数 (Config)'!$C$4),2))</f>
        <v/>
      </c>
      <c r="T31" s="43" t="str">
        <f xml:space="preserve">IF(OR(ISBLANK(D31),NOT(AND(G31&gt;0,F31&gt;0))),"",INT(('⚙️ 全局核算参数 (Config)'!$B$32/G31))*F31)</f>
        <v/>
      </c>
      <c r="U31" s="43" t="str">
        <f xml:space="preserve">IF(OR(ISBLANK(D31),NOT(AND(G31&gt;0,F31&gt;0))),"",INT(('⚙️ 全局核算参数 (Config)'!$B$34/G31))*F31)</f>
        <v/>
      </c>
      <c r="V31" s="44" t="str">
        <f xml:space="preserve">IF(ISBLANK(D31),"",IF(R31&lt;'⚙️ 全局核算参数 (Config)'!$B$14,"🚨 穿透红线",IF(R31&gt;=0.25,"💎 高毛利款","✅ 利润健康")))</f>
        <v/>
      </c>
    </row>
    <row r="32" ht="24" customHeight="1" spans="1:22">
      <c r="A32" s="30"/>
      <c r="B32" s="31"/>
      <c r="C32" s="32"/>
      <c r="D32" s="33"/>
      <c r="E32" s="34"/>
      <c r="F32" s="34"/>
      <c r="G32" s="35"/>
      <c r="H32" s="36"/>
      <c r="I32" s="37"/>
      <c r="J32" s="30"/>
      <c r="K32" s="30"/>
      <c r="M32" s="53"/>
      <c r="O32" s="53"/>
      <c r="P32" s="53"/>
      <c r="Q32" s="40" t="str">
        <f xml:space="preserve">IF(ISBLANK(D32),"",'⚙️ 全局核算参数 (Config)'!$C$21)</f>
        <v/>
      </c>
      <c r="R32" s="41" t="str">
        <f xml:space="preserve">IF(ISBLANK(D32),"",IF(ISBLANK(I32),'⚙️ 全局核算参数 (Config)'!$B$13,I32))</f>
        <v/>
      </c>
      <c r="S32" s="42" t="str">
        <f xml:space="preserve">IF(ISBLANK(D32),"",ROUND(((D32*(1+R32)+Q32)/'⚙️ 全局核算参数 (Config)'!$C$4),2))</f>
        <v/>
      </c>
      <c r="T32" s="43" t="str">
        <f xml:space="preserve">IF(OR(ISBLANK(D32),NOT(AND(G32&gt;0,F32&gt;0))),"",INT(('⚙️ 全局核算参数 (Config)'!$B$32/G32))*F32)</f>
        <v/>
      </c>
      <c r="U32" s="43" t="str">
        <f xml:space="preserve">IF(OR(ISBLANK(D32),NOT(AND(G32&gt;0,F32&gt;0))),"",INT(('⚙️ 全局核算参数 (Config)'!$B$34/G32))*F32)</f>
        <v/>
      </c>
      <c r="V32" s="44" t="str">
        <f xml:space="preserve">IF(ISBLANK(D32),"",IF(R32&lt;'⚙️ 全局核算参数 (Config)'!$B$14,"🚨 穿透红线",IF(R32&gt;=0.25,"💎 高毛利款","✅ 利润健康")))</f>
        <v/>
      </c>
    </row>
    <row r="33" ht="24" customHeight="1" spans="1:22">
      <c r="A33" s="45"/>
      <c r="B33" s="46"/>
      <c r="C33" s="47"/>
      <c r="D33" s="48"/>
      <c r="E33" s="49"/>
      <c r="F33" s="49"/>
      <c r="G33" s="50"/>
      <c r="H33" s="51"/>
      <c r="I33" s="52"/>
      <c r="J33" s="45"/>
      <c r="K33" s="45"/>
      <c r="M33" s="53"/>
      <c r="O33" s="53"/>
      <c r="P33" s="53"/>
      <c r="Q33" s="40" t="str">
        <f xml:space="preserve">IF(ISBLANK(D33),"",'⚙️ 全局核算参数 (Config)'!$C$21)</f>
        <v/>
      </c>
      <c r="R33" s="41" t="str">
        <f xml:space="preserve">IF(ISBLANK(D33),"",IF(ISBLANK(I33),'⚙️ 全局核算参数 (Config)'!$B$13,I33))</f>
        <v/>
      </c>
      <c r="S33" s="42" t="str">
        <f xml:space="preserve">IF(ISBLANK(D33),"",ROUND(((D33*(1+R33)+Q33)/'⚙️ 全局核算参数 (Config)'!$C$4),2))</f>
        <v/>
      </c>
      <c r="T33" s="43" t="str">
        <f xml:space="preserve">IF(OR(ISBLANK(D33),NOT(AND(G33&gt;0,F33&gt;0))),"",INT(('⚙️ 全局核算参数 (Config)'!$B$32/G33))*F33)</f>
        <v/>
      </c>
      <c r="U33" s="43" t="str">
        <f xml:space="preserve">IF(OR(ISBLANK(D33),NOT(AND(G33&gt;0,F33&gt;0))),"",INT(('⚙️ 全局核算参数 (Config)'!$B$34/G33))*F33)</f>
        <v/>
      </c>
      <c r="V33" s="44" t="str">
        <f xml:space="preserve">IF(ISBLANK(D33),"",IF(R33&lt;'⚙️ 全局核算参数 (Config)'!$B$14,"🚨 穿透红线",IF(R33&gt;=0.25,"💎 高毛利款","✅ 利润健康")))</f>
        <v/>
      </c>
    </row>
    <row r="34" ht="24" customHeight="1" spans="1:22">
      <c r="A34" s="30"/>
      <c r="B34" s="31"/>
      <c r="C34" s="32"/>
      <c r="D34" s="33"/>
      <c r="E34" s="34"/>
      <c r="F34" s="34"/>
      <c r="G34" s="35"/>
      <c r="H34" s="36"/>
      <c r="I34" s="37"/>
      <c r="J34" s="30"/>
      <c r="K34" s="30"/>
      <c r="M34" s="53"/>
      <c r="O34" s="53"/>
      <c r="P34" s="53"/>
      <c r="Q34" s="40" t="str">
        <f xml:space="preserve">IF(ISBLANK(D34),"",'⚙️ 全局核算参数 (Config)'!$C$21)</f>
        <v/>
      </c>
      <c r="R34" s="41" t="str">
        <f xml:space="preserve">IF(ISBLANK(D34),"",IF(ISBLANK(I34),'⚙️ 全局核算参数 (Config)'!$B$13,I34))</f>
        <v/>
      </c>
      <c r="S34" s="42" t="str">
        <f xml:space="preserve">IF(ISBLANK(D34),"",ROUND(((D34*(1+R34)+Q34)/'⚙️ 全局核算参数 (Config)'!$C$4),2))</f>
        <v/>
      </c>
      <c r="T34" s="43" t="str">
        <f xml:space="preserve">IF(OR(ISBLANK(D34),NOT(AND(G34&gt;0,F34&gt;0))),"",INT(('⚙️ 全局核算参数 (Config)'!$B$32/G34))*F34)</f>
        <v/>
      </c>
      <c r="U34" s="43" t="str">
        <f xml:space="preserve">IF(OR(ISBLANK(D34),NOT(AND(G34&gt;0,F34&gt;0))),"",INT(('⚙️ 全局核算参数 (Config)'!$B$34/G34))*F34)</f>
        <v/>
      </c>
      <c r="V34" s="44" t="str">
        <f xml:space="preserve">IF(ISBLANK(D34),"",IF(R34&lt;'⚙️ 全局核算参数 (Config)'!$B$14,"🚨 穿透红线",IF(R34&gt;=0.25,"💎 高毛利款","✅ 利润健康")))</f>
        <v/>
      </c>
    </row>
    <row r="35" ht="24" customHeight="1" spans="1:22">
      <c r="A35" s="45"/>
      <c r="B35" s="46"/>
      <c r="C35" s="47"/>
      <c r="D35" s="48"/>
      <c r="E35" s="49"/>
      <c r="F35" s="49"/>
      <c r="G35" s="50"/>
      <c r="H35" s="51"/>
      <c r="I35" s="52"/>
      <c r="J35" s="45"/>
      <c r="K35" s="45"/>
      <c r="M35" s="53"/>
      <c r="O35" s="53"/>
      <c r="P35" s="53"/>
      <c r="Q35" s="40" t="str">
        <f xml:space="preserve">IF(ISBLANK(D35),"",'⚙️ 全局核算参数 (Config)'!$C$21)</f>
        <v/>
      </c>
      <c r="R35" s="41" t="str">
        <f xml:space="preserve">IF(ISBLANK(D35),"",IF(ISBLANK(I35),'⚙️ 全局核算参数 (Config)'!$B$13,I35))</f>
        <v/>
      </c>
      <c r="S35" s="42" t="str">
        <f xml:space="preserve">IF(ISBLANK(D35),"",ROUND(((D35*(1+R35)+Q35)/'⚙️ 全局核算参数 (Config)'!$C$4),2))</f>
        <v/>
      </c>
      <c r="T35" s="43" t="str">
        <f xml:space="preserve">IF(OR(ISBLANK(D35),NOT(AND(G35&gt;0,F35&gt;0))),"",INT(('⚙️ 全局核算参数 (Config)'!$B$32/G35))*F35)</f>
        <v/>
      </c>
      <c r="U35" s="43" t="str">
        <f xml:space="preserve">IF(OR(ISBLANK(D35),NOT(AND(G35&gt;0,F35&gt;0))),"",INT(('⚙️ 全局核算参数 (Config)'!$B$34/G35))*F35)</f>
        <v/>
      </c>
      <c r="V35" s="44" t="str">
        <f xml:space="preserve">IF(ISBLANK(D35),"",IF(R35&lt;'⚙️ 全局核算参数 (Config)'!$B$14,"🚨 穿透红线",IF(R35&gt;=0.25,"💎 高毛利款","✅ 利润健康")))</f>
        <v/>
      </c>
    </row>
    <row r="36" ht="24" customHeight="1" spans="1:22">
      <c r="A36" s="30"/>
      <c r="B36" s="31"/>
      <c r="C36" s="32"/>
      <c r="D36" s="33"/>
      <c r="E36" s="34"/>
      <c r="F36" s="34"/>
      <c r="G36" s="35"/>
      <c r="H36" s="36"/>
      <c r="I36" s="37"/>
      <c r="J36" s="30"/>
      <c r="K36" s="30"/>
      <c r="M36" s="53"/>
      <c r="O36" s="53"/>
      <c r="P36" s="53"/>
      <c r="Q36" s="40" t="str">
        <f xml:space="preserve">IF(ISBLANK(D36),"",'⚙️ 全局核算参数 (Config)'!$C$21)</f>
        <v/>
      </c>
      <c r="R36" s="41" t="str">
        <f xml:space="preserve">IF(ISBLANK(D36),"",IF(ISBLANK(I36),'⚙️ 全局核算参数 (Config)'!$B$13,I36))</f>
        <v/>
      </c>
      <c r="S36" s="42" t="str">
        <f xml:space="preserve">IF(ISBLANK(D36),"",ROUND(((D36*(1+R36)+Q36)/'⚙️ 全局核算参数 (Config)'!$C$4),2))</f>
        <v/>
      </c>
      <c r="T36" s="43" t="str">
        <f xml:space="preserve">IF(OR(ISBLANK(D36),NOT(AND(G36&gt;0,F36&gt;0))),"",INT(('⚙️ 全局核算参数 (Config)'!$B$32/G36))*F36)</f>
        <v/>
      </c>
      <c r="U36" s="43" t="str">
        <f xml:space="preserve">IF(OR(ISBLANK(D36),NOT(AND(G36&gt;0,F36&gt;0))),"",INT(('⚙️ 全局核算参数 (Config)'!$B$34/G36))*F36)</f>
        <v/>
      </c>
      <c r="V36" s="44" t="str">
        <f xml:space="preserve">IF(ISBLANK(D36),"",IF(R36&lt;'⚙️ 全局核算参数 (Config)'!$B$14,"🚨 穿透红线",IF(R36&gt;=0.25,"💎 高毛利款","✅ 利润健康")))</f>
        <v/>
      </c>
    </row>
    <row r="37" ht="24" customHeight="1" spans="1:22">
      <c r="A37" s="45"/>
      <c r="B37" s="46"/>
      <c r="C37" s="47"/>
      <c r="D37" s="48"/>
      <c r="E37" s="49"/>
      <c r="F37" s="49"/>
      <c r="G37" s="50"/>
      <c r="H37" s="51"/>
      <c r="I37" s="52"/>
      <c r="J37" s="45"/>
      <c r="K37" s="45"/>
      <c r="M37" s="53"/>
      <c r="O37" s="53"/>
      <c r="P37" s="53"/>
      <c r="Q37" s="40" t="str">
        <f xml:space="preserve">IF(ISBLANK(D37),"",'⚙️ 全局核算参数 (Config)'!$C$21)</f>
        <v/>
      </c>
      <c r="R37" s="41" t="str">
        <f xml:space="preserve">IF(ISBLANK(D37),"",IF(ISBLANK(I37),'⚙️ 全局核算参数 (Config)'!$B$13,I37))</f>
        <v/>
      </c>
      <c r="S37" s="42" t="str">
        <f xml:space="preserve">IF(ISBLANK(D37),"",ROUND(((D37*(1+R37)+Q37)/'⚙️ 全局核算参数 (Config)'!$C$4),2))</f>
        <v/>
      </c>
      <c r="T37" s="43" t="str">
        <f xml:space="preserve">IF(OR(ISBLANK(D37),NOT(AND(G37&gt;0,F37&gt;0))),"",INT(('⚙️ 全局核算参数 (Config)'!$B$32/G37))*F37)</f>
        <v/>
      </c>
      <c r="U37" s="43" t="str">
        <f xml:space="preserve">IF(OR(ISBLANK(D37),NOT(AND(G37&gt;0,F37&gt;0))),"",INT(('⚙️ 全局核算参数 (Config)'!$B$34/G37))*F37)</f>
        <v/>
      </c>
      <c r="V37" s="44" t="str">
        <f xml:space="preserve">IF(ISBLANK(D37),"",IF(R37&lt;'⚙️ 全局核算参数 (Config)'!$B$14,"🚨 穿透红线",IF(R37&gt;=0.25,"💎 高毛利款","✅ 利润健康")))</f>
        <v/>
      </c>
    </row>
    <row r="38" ht="24" customHeight="1" spans="1:22">
      <c r="A38" s="30"/>
      <c r="B38" s="31"/>
      <c r="C38" s="32"/>
      <c r="D38" s="33"/>
      <c r="E38" s="34"/>
      <c r="F38" s="34"/>
      <c r="G38" s="35"/>
      <c r="H38" s="36"/>
      <c r="I38" s="37"/>
      <c r="J38" s="30"/>
      <c r="K38" s="30"/>
      <c r="M38" s="53"/>
      <c r="O38" s="53"/>
      <c r="P38" s="53"/>
      <c r="Q38" s="40" t="str">
        <f xml:space="preserve">IF(ISBLANK(D38),"",'⚙️ 全局核算参数 (Config)'!$C$21)</f>
        <v/>
      </c>
      <c r="R38" s="41" t="str">
        <f xml:space="preserve">IF(ISBLANK(D38),"",IF(ISBLANK(I38),'⚙️ 全局核算参数 (Config)'!$B$13,I38))</f>
        <v/>
      </c>
      <c r="S38" s="42" t="str">
        <f xml:space="preserve">IF(ISBLANK(D38),"",ROUND(((D38*(1+R38)+Q38)/'⚙️ 全局核算参数 (Config)'!$C$4),2))</f>
        <v/>
      </c>
      <c r="T38" s="43" t="str">
        <f xml:space="preserve">IF(OR(ISBLANK(D38),NOT(AND(G38&gt;0,F38&gt;0))),"",INT(('⚙️ 全局核算参数 (Config)'!$B$32/G38))*F38)</f>
        <v/>
      </c>
      <c r="U38" s="43" t="str">
        <f xml:space="preserve">IF(OR(ISBLANK(D38),NOT(AND(G38&gt;0,F38&gt;0))),"",INT(('⚙️ 全局核算参数 (Config)'!$B$34/G38))*F38)</f>
        <v/>
      </c>
      <c r="V38" s="44" t="str">
        <f xml:space="preserve">IF(ISBLANK(D38),"",IF(R38&lt;'⚙️ 全局核算参数 (Config)'!$B$14,"🚨 穿透红线",IF(R38&gt;=0.25,"💎 高毛利款","✅ 利润健康")))</f>
        <v/>
      </c>
    </row>
    <row r="39" ht="24" customHeight="1" spans="1:22">
      <c r="A39" s="45"/>
      <c r="B39" s="46"/>
      <c r="C39" s="47"/>
      <c r="D39" s="48"/>
      <c r="E39" s="49"/>
      <c r="F39" s="49"/>
      <c r="G39" s="50"/>
      <c r="H39" s="51"/>
      <c r="I39" s="52"/>
      <c r="J39" s="45"/>
      <c r="K39" s="45"/>
      <c r="M39" s="53"/>
      <c r="O39" s="53"/>
      <c r="P39" s="53"/>
      <c r="Q39" s="40" t="str">
        <f xml:space="preserve">IF(ISBLANK(D39),"",'⚙️ 全局核算参数 (Config)'!$C$21)</f>
        <v/>
      </c>
      <c r="R39" s="41" t="str">
        <f xml:space="preserve">IF(ISBLANK(D39),"",IF(ISBLANK(I39),'⚙️ 全局核算参数 (Config)'!$B$13,I39))</f>
        <v/>
      </c>
      <c r="S39" s="42" t="str">
        <f xml:space="preserve">IF(ISBLANK(D39),"",ROUND(((D39*(1+R39)+Q39)/'⚙️ 全局核算参数 (Config)'!$C$4),2))</f>
        <v/>
      </c>
      <c r="T39" s="43" t="str">
        <f xml:space="preserve">IF(OR(ISBLANK(D39),NOT(AND(G39&gt;0,F39&gt;0))),"",INT(('⚙️ 全局核算参数 (Config)'!$B$32/G39))*F39)</f>
        <v/>
      </c>
      <c r="U39" s="43" t="str">
        <f xml:space="preserve">IF(OR(ISBLANK(D39),NOT(AND(G39&gt;0,F39&gt;0))),"",INT(('⚙️ 全局核算参数 (Config)'!$B$34/G39))*F39)</f>
        <v/>
      </c>
      <c r="V39" s="44" t="str">
        <f xml:space="preserve">IF(ISBLANK(D39),"",IF(R39&lt;'⚙️ 全局核算参数 (Config)'!$B$14,"🚨 穿透红线",IF(R39&gt;=0.25,"💎 高毛利款","✅ 利润健康")))</f>
        <v/>
      </c>
    </row>
    <row r="40" ht="24" customHeight="1" spans="1:22">
      <c r="A40" s="30"/>
      <c r="B40" s="31"/>
      <c r="C40" s="32"/>
      <c r="D40" s="33"/>
      <c r="E40" s="34"/>
      <c r="F40" s="34"/>
      <c r="G40" s="35"/>
      <c r="H40" s="36"/>
      <c r="I40" s="37"/>
      <c r="J40" s="30"/>
      <c r="K40" s="30"/>
      <c r="M40" s="53"/>
      <c r="O40" s="53"/>
      <c r="P40" s="53"/>
      <c r="Q40" s="40" t="str">
        <f xml:space="preserve">IF(ISBLANK(D40),"",'⚙️ 全局核算参数 (Config)'!$C$21)</f>
        <v/>
      </c>
      <c r="R40" s="41" t="str">
        <f xml:space="preserve">IF(ISBLANK(D40),"",IF(ISBLANK(I40),'⚙️ 全局核算参数 (Config)'!$B$13,I40))</f>
        <v/>
      </c>
      <c r="S40" s="42" t="str">
        <f xml:space="preserve">IF(ISBLANK(D40),"",ROUND(((D40*(1+R40)+Q40)/'⚙️ 全局核算参数 (Config)'!$C$4),2))</f>
        <v/>
      </c>
      <c r="T40" s="43" t="str">
        <f xml:space="preserve">IF(OR(ISBLANK(D40),NOT(AND(G40&gt;0,F40&gt;0))),"",INT(('⚙️ 全局核算参数 (Config)'!$B$32/G40))*F40)</f>
        <v/>
      </c>
      <c r="U40" s="43" t="str">
        <f xml:space="preserve">IF(OR(ISBLANK(D40),NOT(AND(G40&gt;0,F40&gt;0))),"",INT(('⚙️ 全局核算参数 (Config)'!$B$34/G40))*F40)</f>
        <v/>
      </c>
      <c r="V40" s="44" t="str">
        <f xml:space="preserve">IF(ISBLANK(D40),"",IF(R40&lt;'⚙️ 全局核算参数 (Config)'!$B$14,"🚨 穿透红线",IF(R40&gt;=0.25,"💎 高毛利款","✅ 利润健康")))</f>
        <v/>
      </c>
    </row>
    <row r="41" ht="24" customHeight="1" spans="1:22">
      <c r="A41" s="45"/>
      <c r="B41" s="46"/>
      <c r="C41" s="47"/>
      <c r="D41" s="48"/>
      <c r="E41" s="49"/>
      <c r="F41" s="49"/>
      <c r="G41" s="50"/>
      <c r="H41" s="51"/>
      <c r="I41" s="52"/>
      <c r="J41" s="45"/>
      <c r="K41" s="45"/>
      <c r="M41" s="53"/>
      <c r="O41" s="53"/>
      <c r="P41" s="53"/>
      <c r="Q41" s="40" t="str">
        <f xml:space="preserve">IF(ISBLANK(D41),"",'⚙️ 全局核算参数 (Config)'!$C$21)</f>
        <v/>
      </c>
      <c r="R41" s="41" t="str">
        <f xml:space="preserve">IF(ISBLANK(D41),"",IF(ISBLANK(I41),'⚙️ 全局核算参数 (Config)'!$B$13,I41))</f>
        <v/>
      </c>
      <c r="S41" s="42" t="str">
        <f xml:space="preserve">IF(ISBLANK(D41),"",ROUND(((D41*(1+R41)+Q41)/'⚙️ 全局核算参数 (Config)'!$C$4),2))</f>
        <v/>
      </c>
      <c r="T41" s="43" t="str">
        <f xml:space="preserve">IF(OR(ISBLANK(D41),NOT(AND(G41&gt;0,F41&gt;0))),"",INT(('⚙️ 全局核算参数 (Config)'!$B$32/G41))*F41)</f>
        <v/>
      </c>
      <c r="U41" s="43" t="str">
        <f xml:space="preserve">IF(OR(ISBLANK(D41),NOT(AND(G41&gt;0,F41&gt;0))),"",INT(('⚙️ 全局核算参数 (Config)'!$B$34/G41))*F41)</f>
        <v/>
      </c>
      <c r="V41" s="44" t="str">
        <f xml:space="preserve">IF(ISBLANK(D41),"",IF(R41&lt;'⚙️ 全局核算参数 (Config)'!$B$14,"🚨 穿透红线",IF(R41&gt;=0.25,"💎 高毛利款","✅ 利润健康")))</f>
        <v/>
      </c>
    </row>
    <row r="42" ht="24" customHeight="1" spans="1:22">
      <c r="A42" s="30"/>
      <c r="B42" s="31"/>
      <c r="C42" s="32"/>
      <c r="D42" s="33"/>
      <c r="E42" s="34"/>
      <c r="F42" s="34"/>
      <c r="G42" s="35"/>
      <c r="H42" s="36"/>
      <c r="I42" s="37"/>
      <c r="J42" s="30"/>
      <c r="K42" s="30"/>
      <c r="M42" s="53"/>
      <c r="O42" s="53"/>
      <c r="P42" s="53"/>
      <c r="Q42" s="40" t="str">
        <f xml:space="preserve">IF(ISBLANK(D42),"",'⚙️ 全局核算参数 (Config)'!$C$21)</f>
        <v/>
      </c>
      <c r="R42" s="41" t="str">
        <f xml:space="preserve">IF(ISBLANK(D42),"",IF(ISBLANK(I42),'⚙️ 全局核算参数 (Config)'!$B$13,I42))</f>
        <v/>
      </c>
      <c r="S42" s="42" t="str">
        <f xml:space="preserve">IF(ISBLANK(D42),"",ROUND(((D42*(1+R42)+Q42)/'⚙️ 全局核算参数 (Config)'!$C$4),2))</f>
        <v/>
      </c>
      <c r="T42" s="43" t="str">
        <f xml:space="preserve">IF(OR(ISBLANK(D42),NOT(AND(G42&gt;0,F42&gt;0))),"",INT(('⚙️ 全局核算参数 (Config)'!$B$32/G42))*F42)</f>
        <v/>
      </c>
      <c r="U42" s="43" t="str">
        <f xml:space="preserve">IF(OR(ISBLANK(D42),NOT(AND(G42&gt;0,F42&gt;0))),"",INT(('⚙️ 全局核算参数 (Config)'!$B$34/G42))*F42)</f>
        <v/>
      </c>
      <c r="V42" s="44" t="str">
        <f xml:space="preserve">IF(ISBLANK(D42),"",IF(R42&lt;'⚙️ 全局核算参数 (Config)'!$B$14,"🚨 穿透红线",IF(R42&gt;=0.25,"💎 高毛利款","✅ 利润健康")))</f>
        <v/>
      </c>
    </row>
    <row r="43" ht="24" customHeight="1" spans="1:22">
      <c r="A43" s="45"/>
      <c r="B43" s="46"/>
      <c r="C43" s="47"/>
      <c r="D43" s="48"/>
      <c r="E43" s="49"/>
      <c r="F43" s="49"/>
      <c r="G43" s="50"/>
      <c r="H43" s="51"/>
      <c r="I43" s="52"/>
      <c r="J43" s="45"/>
      <c r="K43" s="45"/>
      <c r="M43" s="53"/>
      <c r="O43" s="53"/>
      <c r="P43" s="53"/>
      <c r="Q43" s="40" t="str">
        <f xml:space="preserve">IF(ISBLANK(D43),"",'⚙️ 全局核算参数 (Config)'!$C$21)</f>
        <v/>
      </c>
      <c r="R43" s="41" t="str">
        <f xml:space="preserve">IF(ISBLANK(D43),"",IF(ISBLANK(I43),'⚙️ 全局核算参数 (Config)'!$B$13,I43))</f>
        <v/>
      </c>
      <c r="S43" s="42" t="str">
        <f xml:space="preserve">IF(ISBLANK(D43),"",ROUND(((D43*(1+R43)+Q43)/'⚙️ 全局核算参数 (Config)'!$C$4),2))</f>
        <v/>
      </c>
      <c r="T43" s="43" t="str">
        <f xml:space="preserve">IF(OR(ISBLANK(D43),NOT(AND(G43&gt;0,F43&gt;0))),"",INT(('⚙️ 全局核算参数 (Config)'!$B$32/G43))*F43)</f>
        <v/>
      </c>
      <c r="U43" s="43" t="str">
        <f xml:space="preserve">IF(OR(ISBLANK(D43),NOT(AND(G43&gt;0,F43&gt;0))),"",INT(('⚙️ 全局核算参数 (Config)'!$B$34/G43))*F43)</f>
        <v/>
      </c>
      <c r="V43" s="44" t="str">
        <f xml:space="preserve">IF(ISBLANK(D43),"",IF(R43&lt;'⚙️ 全局核算参数 (Config)'!$B$14,"🚨 穿透红线",IF(R43&gt;=0.25,"💎 高毛利款","✅ 利润健康")))</f>
        <v/>
      </c>
    </row>
    <row r="44" ht="24" customHeight="1" spans="1:22">
      <c r="A44" s="30"/>
      <c r="B44" s="31"/>
      <c r="C44" s="32"/>
      <c r="D44" s="33"/>
      <c r="E44" s="34"/>
      <c r="F44" s="34"/>
      <c r="G44" s="35"/>
      <c r="H44" s="36"/>
      <c r="I44" s="37"/>
      <c r="J44" s="30"/>
      <c r="K44" s="30"/>
      <c r="M44" s="53"/>
      <c r="O44" s="53"/>
      <c r="P44" s="53"/>
      <c r="Q44" s="40" t="str">
        <f xml:space="preserve">IF(ISBLANK(D44),"",'⚙️ 全局核算参数 (Config)'!$C$21)</f>
        <v/>
      </c>
      <c r="R44" s="41" t="str">
        <f xml:space="preserve">IF(ISBLANK(D44),"",IF(ISBLANK(I44),'⚙️ 全局核算参数 (Config)'!$B$13,I44))</f>
        <v/>
      </c>
      <c r="S44" s="42" t="str">
        <f xml:space="preserve">IF(ISBLANK(D44),"",ROUND(((D44*(1+R44)+Q44)/'⚙️ 全局核算参数 (Config)'!$C$4),2))</f>
        <v/>
      </c>
      <c r="T44" s="43" t="str">
        <f xml:space="preserve">IF(OR(ISBLANK(D44),NOT(AND(G44&gt;0,F44&gt;0))),"",INT(('⚙️ 全局核算参数 (Config)'!$B$32/G44))*F44)</f>
        <v/>
      </c>
      <c r="U44" s="43" t="str">
        <f xml:space="preserve">IF(OR(ISBLANK(D44),NOT(AND(G44&gt;0,F44&gt;0))),"",INT(('⚙️ 全局核算参数 (Config)'!$B$34/G44))*F44)</f>
        <v/>
      </c>
      <c r="V44" s="44" t="str">
        <f xml:space="preserve">IF(ISBLANK(D44),"",IF(R44&lt;'⚙️ 全局核算参数 (Config)'!$B$14,"🚨 穿透红线",IF(R44&gt;=0.25,"💎 高毛利款","✅ 利润健康")))</f>
        <v/>
      </c>
    </row>
    <row r="45" ht="24" customHeight="1" spans="1:22">
      <c r="A45" s="45"/>
      <c r="B45" s="46"/>
      <c r="C45" s="47"/>
      <c r="D45" s="48"/>
      <c r="E45" s="49"/>
      <c r="F45" s="49"/>
      <c r="G45" s="50"/>
      <c r="H45" s="51"/>
      <c r="I45" s="52"/>
      <c r="J45" s="45"/>
      <c r="K45" s="45"/>
      <c r="M45" s="53"/>
      <c r="O45" s="53"/>
      <c r="P45" s="53"/>
      <c r="Q45" s="40" t="str">
        <f xml:space="preserve">IF(ISBLANK(D45),"",'⚙️ 全局核算参数 (Config)'!$C$21)</f>
        <v/>
      </c>
      <c r="R45" s="41" t="str">
        <f xml:space="preserve">IF(ISBLANK(D45),"",IF(ISBLANK(I45),'⚙️ 全局核算参数 (Config)'!$B$13,I45))</f>
        <v/>
      </c>
      <c r="S45" s="42" t="str">
        <f xml:space="preserve">IF(ISBLANK(D45),"",ROUND(((D45*(1+R45)+Q45)/'⚙️ 全局核算参数 (Config)'!$C$4),2))</f>
        <v/>
      </c>
      <c r="T45" s="43" t="str">
        <f xml:space="preserve">IF(OR(ISBLANK(D45),NOT(AND(G45&gt;0,F45&gt;0))),"",INT(('⚙️ 全局核算参数 (Config)'!$B$32/G45))*F45)</f>
        <v/>
      </c>
      <c r="U45" s="43" t="str">
        <f xml:space="preserve">IF(OR(ISBLANK(D45),NOT(AND(G45&gt;0,F45&gt;0))),"",INT(('⚙️ 全局核算参数 (Config)'!$B$34/G45))*F45)</f>
        <v/>
      </c>
      <c r="V45" s="44" t="str">
        <f xml:space="preserve">IF(ISBLANK(D45),"",IF(R45&lt;'⚙️ 全局核算参数 (Config)'!$B$14,"🚨 穿透红线",IF(R45&gt;=0.25,"💎 高毛利款","✅ 利润健康")))</f>
        <v/>
      </c>
    </row>
    <row r="46" ht="24" customHeight="1" spans="1:22">
      <c r="A46" s="30"/>
      <c r="B46" s="31"/>
      <c r="C46" s="32"/>
      <c r="D46" s="33"/>
      <c r="E46" s="34"/>
      <c r="F46" s="34"/>
      <c r="G46" s="35"/>
      <c r="H46" s="36"/>
      <c r="I46" s="37"/>
      <c r="J46" s="30"/>
      <c r="K46" s="30"/>
      <c r="M46" s="53"/>
      <c r="O46" s="53"/>
      <c r="P46" s="53"/>
      <c r="Q46" s="40" t="str">
        <f xml:space="preserve">IF(ISBLANK(D46),"",'⚙️ 全局核算参数 (Config)'!$C$21)</f>
        <v/>
      </c>
      <c r="R46" s="41" t="str">
        <f xml:space="preserve">IF(ISBLANK(D46),"",IF(ISBLANK(I46),'⚙️ 全局核算参数 (Config)'!$B$13,I46))</f>
        <v/>
      </c>
      <c r="S46" s="42" t="str">
        <f xml:space="preserve">IF(ISBLANK(D46),"",ROUND(((D46*(1+R46)+Q46)/'⚙️ 全局核算参数 (Config)'!$C$4),2))</f>
        <v/>
      </c>
      <c r="T46" s="43" t="str">
        <f xml:space="preserve">IF(OR(ISBLANK(D46),NOT(AND(G46&gt;0,F46&gt;0))),"",INT(('⚙️ 全局核算参数 (Config)'!$B$32/G46))*F46)</f>
        <v/>
      </c>
      <c r="U46" s="43" t="str">
        <f xml:space="preserve">IF(OR(ISBLANK(D46),NOT(AND(G46&gt;0,F46&gt;0))),"",INT(('⚙️ 全局核算参数 (Config)'!$B$34/G46))*F46)</f>
        <v/>
      </c>
      <c r="V46" s="44" t="str">
        <f xml:space="preserve">IF(ISBLANK(D46),"",IF(R46&lt;'⚙️ 全局核算参数 (Config)'!$B$14,"🚨 穿透红线",IF(R46&gt;=0.25,"💎 高毛利款","✅ 利润健康")))</f>
        <v/>
      </c>
    </row>
    <row r="47" ht="24" customHeight="1" spans="1:22">
      <c r="A47" s="45"/>
      <c r="B47" s="46"/>
      <c r="C47" s="47"/>
      <c r="D47" s="48"/>
      <c r="E47" s="49"/>
      <c r="F47" s="49"/>
      <c r="G47" s="50"/>
      <c r="H47" s="51"/>
      <c r="I47" s="52"/>
      <c r="J47" s="45"/>
      <c r="K47" s="45"/>
      <c r="M47" s="53"/>
      <c r="O47" s="53"/>
      <c r="P47" s="53"/>
      <c r="Q47" s="40" t="str">
        <f xml:space="preserve">IF(ISBLANK(D47),"",'⚙️ 全局核算参数 (Config)'!$C$21)</f>
        <v/>
      </c>
      <c r="R47" s="41" t="str">
        <f xml:space="preserve">IF(ISBLANK(D47),"",IF(ISBLANK(I47),'⚙️ 全局核算参数 (Config)'!$B$13,I47))</f>
        <v/>
      </c>
      <c r="S47" s="42" t="str">
        <f xml:space="preserve">IF(ISBLANK(D47),"",ROUND(((D47*(1+R47)+Q47)/'⚙️ 全局核算参数 (Config)'!$C$4),2))</f>
        <v/>
      </c>
      <c r="T47" s="43" t="str">
        <f xml:space="preserve">IF(OR(ISBLANK(D47),NOT(AND(G47&gt;0,F47&gt;0))),"",INT(('⚙️ 全局核算参数 (Config)'!$B$32/G47))*F47)</f>
        <v/>
      </c>
      <c r="U47" s="43" t="str">
        <f xml:space="preserve">IF(OR(ISBLANK(D47),NOT(AND(G47&gt;0,F47&gt;0))),"",INT(('⚙️ 全局核算参数 (Config)'!$B$34/G47))*F47)</f>
        <v/>
      </c>
      <c r="V47" s="44" t="str">
        <f xml:space="preserve">IF(ISBLANK(D47),"",IF(R47&lt;'⚙️ 全局核算参数 (Config)'!$B$14,"🚨 穿透红线",IF(R47&gt;=0.25,"💎 高毛利款","✅ 利润健康")))</f>
        <v/>
      </c>
    </row>
    <row r="48" ht="24" customHeight="1" spans="1:22">
      <c r="A48" s="30"/>
      <c r="B48" s="31"/>
      <c r="C48" s="32"/>
      <c r="D48" s="33"/>
      <c r="E48" s="34"/>
      <c r="F48" s="34"/>
      <c r="G48" s="35"/>
      <c r="H48" s="36"/>
      <c r="I48" s="37"/>
      <c r="J48" s="30"/>
      <c r="K48" s="30"/>
      <c r="M48" s="53"/>
      <c r="O48" s="53"/>
      <c r="P48" s="53"/>
      <c r="Q48" s="40" t="str">
        <f xml:space="preserve">IF(ISBLANK(D48),"",'⚙️ 全局核算参数 (Config)'!$C$21)</f>
        <v/>
      </c>
      <c r="R48" s="41" t="str">
        <f xml:space="preserve">IF(ISBLANK(D48),"",IF(ISBLANK(I48),'⚙️ 全局核算参数 (Config)'!$B$13,I48))</f>
        <v/>
      </c>
      <c r="S48" s="42" t="str">
        <f xml:space="preserve">IF(ISBLANK(D48),"",ROUND(((D48*(1+R48)+Q48)/'⚙️ 全局核算参数 (Config)'!$C$4),2))</f>
        <v/>
      </c>
      <c r="T48" s="43" t="str">
        <f xml:space="preserve">IF(OR(ISBLANK(D48),NOT(AND(G48&gt;0,F48&gt;0))),"",INT(('⚙️ 全局核算参数 (Config)'!$B$32/G48))*F48)</f>
        <v/>
      </c>
      <c r="U48" s="43" t="str">
        <f xml:space="preserve">IF(OR(ISBLANK(D48),NOT(AND(G48&gt;0,F48&gt;0))),"",INT(('⚙️ 全局核算参数 (Config)'!$B$34/G48))*F48)</f>
        <v/>
      </c>
      <c r="V48" s="44" t="str">
        <f xml:space="preserve">IF(ISBLANK(D48),"",IF(R48&lt;'⚙️ 全局核算参数 (Config)'!$B$14,"🚨 穿透红线",IF(R48&gt;=0.25,"💎 高毛利款","✅ 利润健康")))</f>
        <v/>
      </c>
    </row>
    <row r="49" ht="24" customHeight="1" spans="1:22">
      <c r="A49" s="45"/>
      <c r="B49" s="46"/>
      <c r="C49" s="47"/>
      <c r="D49" s="48"/>
      <c r="E49" s="49"/>
      <c r="F49" s="49"/>
      <c r="G49" s="50"/>
      <c r="H49" s="51"/>
      <c r="I49" s="52"/>
      <c r="J49" s="45"/>
      <c r="K49" s="45"/>
      <c r="M49" s="53"/>
      <c r="O49" s="53"/>
      <c r="P49" s="53"/>
      <c r="Q49" s="40" t="str">
        <f xml:space="preserve">IF(ISBLANK(D49),"",'⚙️ 全局核算参数 (Config)'!$C$21)</f>
        <v/>
      </c>
      <c r="R49" s="41" t="str">
        <f xml:space="preserve">IF(ISBLANK(D49),"",IF(ISBLANK(I49),'⚙️ 全局核算参数 (Config)'!$B$13,I49))</f>
        <v/>
      </c>
      <c r="S49" s="42" t="str">
        <f xml:space="preserve">IF(ISBLANK(D49),"",ROUND(((D49*(1+R49)+Q49)/'⚙️ 全局核算参数 (Config)'!$C$4),2))</f>
        <v/>
      </c>
      <c r="T49" s="43" t="str">
        <f xml:space="preserve">IF(OR(ISBLANK(D49),NOT(AND(G49&gt;0,F49&gt;0))),"",INT(('⚙️ 全局核算参数 (Config)'!$B$32/G49))*F49)</f>
        <v/>
      </c>
      <c r="U49" s="43" t="str">
        <f xml:space="preserve">IF(OR(ISBLANK(D49),NOT(AND(G49&gt;0,F49&gt;0))),"",INT(('⚙️ 全局核算参数 (Config)'!$B$34/G49))*F49)</f>
        <v/>
      </c>
      <c r="V49" s="44" t="str">
        <f xml:space="preserve">IF(ISBLANK(D49),"",IF(R49&lt;'⚙️ 全局核算参数 (Config)'!$B$14,"🚨 穿透红线",IF(R49&gt;=0.25,"💎 高毛利款","✅ 利润健康")))</f>
        <v/>
      </c>
    </row>
    <row r="50" ht="24" customHeight="1" spans="1:22">
      <c r="A50" s="30"/>
      <c r="B50" s="31"/>
      <c r="C50" s="32"/>
      <c r="D50" s="33"/>
      <c r="E50" s="34"/>
      <c r="F50" s="34"/>
      <c r="G50" s="35"/>
      <c r="H50" s="36"/>
      <c r="I50" s="37"/>
      <c r="J50" s="30"/>
      <c r="K50" s="30"/>
      <c r="M50" s="53"/>
      <c r="O50" s="53"/>
      <c r="P50" s="53"/>
      <c r="Q50" s="40" t="str">
        <f xml:space="preserve">IF(ISBLANK(D50),"",'⚙️ 全局核算参数 (Config)'!$C$21)</f>
        <v/>
      </c>
      <c r="R50" s="41" t="str">
        <f xml:space="preserve">IF(ISBLANK(D50),"",IF(ISBLANK(I50),'⚙️ 全局核算参数 (Config)'!$B$13,I50))</f>
        <v/>
      </c>
      <c r="S50" s="42" t="str">
        <f xml:space="preserve">IF(ISBLANK(D50),"",ROUND(((D50*(1+R50)+Q50)/'⚙️ 全局核算参数 (Config)'!$C$4),2))</f>
        <v/>
      </c>
      <c r="T50" s="43" t="str">
        <f xml:space="preserve">IF(OR(ISBLANK(D50),NOT(AND(G50&gt;0,F50&gt;0))),"",INT(('⚙️ 全局核算参数 (Config)'!$B$32/G50))*F50)</f>
        <v/>
      </c>
      <c r="U50" s="43" t="str">
        <f xml:space="preserve">IF(OR(ISBLANK(D50),NOT(AND(G50&gt;0,F50&gt;0))),"",INT(('⚙️ 全局核算参数 (Config)'!$B$34/G50))*F50)</f>
        <v/>
      </c>
      <c r="V50" s="44" t="str">
        <f xml:space="preserve">IF(ISBLANK(D50),"",IF(R50&lt;'⚙️ 全局核算参数 (Config)'!$B$14,"🚨 穿透红线",IF(R50&gt;=0.25,"💎 高毛利款","✅ 利润健康")))</f>
        <v/>
      </c>
    </row>
    <row r="51" ht="24" customHeight="1" spans="1:22">
      <c r="A51" s="45"/>
      <c r="B51" s="46"/>
      <c r="C51" s="47"/>
      <c r="D51" s="48"/>
      <c r="E51" s="49"/>
      <c r="F51" s="49"/>
      <c r="G51" s="50"/>
      <c r="H51" s="51"/>
      <c r="I51" s="52"/>
      <c r="J51" s="45"/>
      <c r="K51" s="45"/>
      <c r="M51" s="53"/>
      <c r="O51" s="53"/>
      <c r="P51" s="53"/>
      <c r="Q51" s="40" t="str">
        <f xml:space="preserve">IF(ISBLANK(D51),"",'⚙️ 全局核算参数 (Config)'!$C$21)</f>
        <v/>
      </c>
      <c r="R51" s="41" t="str">
        <f xml:space="preserve">IF(ISBLANK(D51),"",IF(ISBLANK(I51),'⚙️ 全局核算参数 (Config)'!$B$13,I51))</f>
        <v/>
      </c>
      <c r="S51" s="42" t="str">
        <f xml:space="preserve">IF(ISBLANK(D51),"",ROUND(((D51*(1+R51)+Q51)/'⚙️ 全局核算参数 (Config)'!$C$4),2))</f>
        <v/>
      </c>
      <c r="T51" s="43" t="str">
        <f xml:space="preserve">IF(OR(ISBLANK(D51),NOT(AND(G51&gt;0,F51&gt;0))),"",INT(('⚙️ 全局核算参数 (Config)'!$B$32/G51))*F51)</f>
        <v/>
      </c>
      <c r="U51" s="43" t="str">
        <f xml:space="preserve">IF(OR(ISBLANK(D51),NOT(AND(G51&gt;0,F51&gt;0))),"",INT(('⚙️ 全局核算参数 (Config)'!$B$34/G51))*F51)</f>
        <v/>
      </c>
      <c r="V51" s="44" t="str">
        <f xml:space="preserve">IF(ISBLANK(D51),"",IF(R51&lt;'⚙️ 全局核算参数 (Config)'!$B$14,"🚨 穿透红线",IF(R51&gt;=0.25,"💎 高毛利款","✅ 利润健康")))</f>
        <v/>
      </c>
    </row>
    <row r="52" ht="24" customHeight="1" spans="1:22">
      <c r="A52" s="30"/>
      <c r="B52" s="31"/>
      <c r="C52" s="32"/>
      <c r="D52" s="33"/>
      <c r="E52" s="34"/>
      <c r="F52" s="34"/>
      <c r="G52" s="35"/>
      <c r="H52" s="36"/>
      <c r="I52" s="37"/>
      <c r="J52" s="30"/>
      <c r="K52" s="30"/>
      <c r="M52" s="53"/>
      <c r="O52" s="53"/>
      <c r="P52" s="53"/>
      <c r="Q52" s="40" t="str">
        <f xml:space="preserve">IF(ISBLANK(D52),"",'⚙️ 全局核算参数 (Config)'!$C$21)</f>
        <v/>
      </c>
      <c r="R52" s="41" t="str">
        <f xml:space="preserve">IF(ISBLANK(D52),"",IF(ISBLANK(I52),'⚙️ 全局核算参数 (Config)'!$B$13,I52))</f>
        <v/>
      </c>
      <c r="S52" s="42" t="str">
        <f xml:space="preserve">IF(ISBLANK(D52),"",ROUND(((D52*(1+R52)+Q52)/'⚙️ 全局核算参数 (Config)'!$C$4),2))</f>
        <v/>
      </c>
      <c r="T52" s="43" t="str">
        <f xml:space="preserve">IF(OR(ISBLANK(D52),NOT(AND(G52&gt;0,F52&gt;0))),"",INT(('⚙️ 全局核算参数 (Config)'!$B$32/G52))*F52)</f>
        <v/>
      </c>
      <c r="U52" s="43" t="str">
        <f xml:space="preserve">IF(OR(ISBLANK(D52),NOT(AND(G52&gt;0,F52&gt;0))),"",INT(('⚙️ 全局核算参数 (Config)'!$B$34/G52))*F52)</f>
        <v/>
      </c>
      <c r="V52" s="44" t="str">
        <f xml:space="preserve">IF(ISBLANK(D52),"",IF(R52&lt;'⚙️ 全局核算参数 (Config)'!$B$14,"🚨 穿透红线",IF(R52&gt;=0.25,"💎 高毛利款","✅ 利润健康")))</f>
        <v/>
      </c>
    </row>
    <row r="53" ht="24" customHeight="1" spans="1:22">
      <c r="A53" s="45"/>
      <c r="B53" s="46"/>
      <c r="C53" s="47"/>
      <c r="D53" s="48"/>
      <c r="E53" s="49"/>
      <c r="F53" s="49"/>
      <c r="G53" s="50"/>
      <c r="H53" s="51"/>
      <c r="I53" s="52"/>
      <c r="J53" s="45"/>
      <c r="K53" s="45"/>
      <c r="M53" s="53"/>
      <c r="O53" s="53"/>
      <c r="P53" s="53"/>
      <c r="Q53" s="40" t="str">
        <f xml:space="preserve">IF(ISBLANK(D53),"",'⚙️ 全局核算参数 (Config)'!$C$21)</f>
        <v/>
      </c>
      <c r="R53" s="41" t="str">
        <f xml:space="preserve">IF(ISBLANK(D53),"",IF(ISBLANK(I53),'⚙️ 全局核算参数 (Config)'!$B$13,I53))</f>
        <v/>
      </c>
      <c r="S53" s="42" t="str">
        <f xml:space="preserve">IF(ISBLANK(D53),"",ROUND(((D53*(1+R53)+Q53)/'⚙️ 全局核算参数 (Config)'!$C$4),2))</f>
        <v/>
      </c>
      <c r="T53" s="43" t="str">
        <f xml:space="preserve">IF(OR(ISBLANK(D53),NOT(AND(G53&gt;0,F53&gt;0))),"",INT(('⚙️ 全局核算参数 (Config)'!$B$32/G53))*F53)</f>
        <v/>
      </c>
      <c r="U53" s="43" t="str">
        <f xml:space="preserve">IF(OR(ISBLANK(D53),NOT(AND(G53&gt;0,F53&gt;0))),"",INT(('⚙️ 全局核算参数 (Config)'!$B$34/G53))*F53)</f>
        <v/>
      </c>
      <c r="V53" s="44" t="str">
        <f xml:space="preserve">IF(ISBLANK(D53),"",IF(R53&lt;'⚙️ 全局核算参数 (Config)'!$B$14,"🚨 穿透红线",IF(R53&gt;=0.25,"💎 高毛利款","✅ 利润健康")))</f>
        <v/>
      </c>
    </row>
    <row r="54" ht="24" customHeight="1" spans="1:22">
      <c r="A54" s="30"/>
      <c r="B54" s="31"/>
      <c r="C54" s="32"/>
      <c r="D54" s="33"/>
      <c r="E54" s="34"/>
      <c r="F54" s="34"/>
      <c r="G54" s="35"/>
      <c r="H54" s="36"/>
      <c r="I54" s="37"/>
      <c r="J54" s="30"/>
      <c r="K54" s="30"/>
      <c r="M54" s="53"/>
      <c r="O54" s="53"/>
      <c r="P54" s="53"/>
      <c r="Q54" s="40" t="str">
        <f xml:space="preserve">IF(ISBLANK(D54),"",'⚙️ 全局核算参数 (Config)'!$C$21)</f>
        <v/>
      </c>
      <c r="R54" s="41" t="str">
        <f xml:space="preserve">IF(ISBLANK(D54),"",IF(ISBLANK(I54),'⚙️ 全局核算参数 (Config)'!$B$13,I54))</f>
        <v/>
      </c>
      <c r="S54" s="42" t="str">
        <f xml:space="preserve">IF(ISBLANK(D54),"",ROUND(((D54*(1+R54)+Q54)/'⚙️ 全局核算参数 (Config)'!$C$4),2))</f>
        <v/>
      </c>
      <c r="T54" s="43" t="str">
        <f xml:space="preserve">IF(OR(ISBLANK(D54),NOT(AND(G54&gt;0,F54&gt;0))),"",INT(('⚙️ 全局核算参数 (Config)'!$B$32/G54))*F54)</f>
        <v/>
      </c>
      <c r="U54" s="43" t="str">
        <f xml:space="preserve">IF(OR(ISBLANK(D54),NOT(AND(G54&gt;0,F54&gt;0))),"",INT(('⚙️ 全局核算参数 (Config)'!$B$34/G54))*F54)</f>
        <v/>
      </c>
      <c r="V54" s="44" t="str">
        <f xml:space="preserve">IF(ISBLANK(D54),"",IF(R54&lt;'⚙️ 全局核算参数 (Config)'!$B$14,"🚨 穿透红线",IF(R54&gt;=0.25,"💎 高毛利款","✅ 利润健康")))</f>
        <v/>
      </c>
    </row>
    <row r="55" ht="24" customHeight="1" spans="1:22">
      <c r="A55" s="45"/>
      <c r="B55" s="46"/>
      <c r="C55" s="47"/>
      <c r="D55" s="48"/>
      <c r="E55" s="49"/>
      <c r="F55" s="49"/>
      <c r="G55" s="50"/>
      <c r="H55" s="51"/>
      <c r="I55" s="52"/>
      <c r="J55" s="45"/>
      <c r="K55" s="45"/>
      <c r="M55" s="53"/>
      <c r="O55" s="53"/>
      <c r="P55" s="53"/>
      <c r="Q55" s="40" t="str">
        <f xml:space="preserve">IF(ISBLANK(D55),"",'⚙️ 全局核算参数 (Config)'!$C$21)</f>
        <v/>
      </c>
      <c r="R55" s="41" t="str">
        <f xml:space="preserve">IF(ISBLANK(D55),"",IF(ISBLANK(I55),'⚙️ 全局核算参数 (Config)'!$B$13,I55))</f>
        <v/>
      </c>
      <c r="S55" s="42" t="str">
        <f xml:space="preserve">IF(ISBLANK(D55),"",ROUND(((D55*(1+R55)+Q55)/'⚙️ 全局核算参数 (Config)'!$C$4),2))</f>
        <v/>
      </c>
      <c r="T55" s="43" t="str">
        <f xml:space="preserve">IF(OR(ISBLANK(D55),NOT(AND(G55&gt;0,F55&gt;0))),"",INT(('⚙️ 全局核算参数 (Config)'!$B$32/G55))*F55)</f>
        <v/>
      </c>
      <c r="U55" s="43" t="str">
        <f xml:space="preserve">IF(OR(ISBLANK(D55),NOT(AND(G55&gt;0,F55&gt;0))),"",INT(('⚙️ 全局核算参数 (Config)'!$B$34/G55))*F55)</f>
        <v/>
      </c>
      <c r="V55" s="44" t="str">
        <f xml:space="preserve">IF(ISBLANK(D55),"",IF(R55&lt;'⚙️ 全局核算参数 (Config)'!$B$14,"🚨 穿透红线",IF(R55&gt;=0.25,"💎 高毛利款","✅ 利润健康")))</f>
        <v/>
      </c>
    </row>
    <row r="56" ht="24" customHeight="1" spans="1:22">
      <c r="A56" s="30"/>
      <c r="B56" s="31"/>
      <c r="C56" s="32"/>
      <c r="D56" s="33"/>
      <c r="E56" s="34"/>
      <c r="F56" s="34"/>
      <c r="G56" s="35"/>
      <c r="H56" s="36"/>
      <c r="I56" s="37"/>
      <c r="J56" s="30"/>
      <c r="K56" s="30"/>
      <c r="M56" s="53"/>
      <c r="O56" s="53"/>
      <c r="P56" s="53"/>
      <c r="Q56" s="40" t="str">
        <f xml:space="preserve">IF(ISBLANK(D56),"",'⚙️ 全局核算参数 (Config)'!$C$21)</f>
        <v/>
      </c>
      <c r="R56" s="41" t="str">
        <f xml:space="preserve">IF(ISBLANK(D56),"",IF(ISBLANK(I56),'⚙️ 全局核算参数 (Config)'!$B$13,I56))</f>
        <v/>
      </c>
      <c r="S56" s="42" t="str">
        <f xml:space="preserve">IF(ISBLANK(D56),"",ROUND(((D56*(1+R56)+Q56)/'⚙️ 全局核算参数 (Config)'!$C$4),2))</f>
        <v/>
      </c>
      <c r="T56" s="43" t="str">
        <f xml:space="preserve">IF(OR(ISBLANK(D56),NOT(AND(G56&gt;0,F56&gt;0))),"",INT(('⚙️ 全局核算参数 (Config)'!$B$32/G56))*F56)</f>
        <v/>
      </c>
      <c r="U56" s="43" t="str">
        <f xml:space="preserve">IF(OR(ISBLANK(D56),NOT(AND(G56&gt;0,F56&gt;0))),"",INT(('⚙️ 全局核算参数 (Config)'!$B$34/G56))*F56)</f>
        <v/>
      </c>
      <c r="V56" s="44" t="str">
        <f xml:space="preserve">IF(ISBLANK(D56),"",IF(R56&lt;'⚙️ 全局核算参数 (Config)'!$B$14,"🚨 穿透红线",IF(R56&gt;=0.25,"💎 高毛利款","✅ 利润健康")))</f>
        <v/>
      </c>
    </row>
    <row r="57" ht="24" customHeight="1" spans="1:22">
      <c r="A57" s="45"/>
      <c r="B57" s="46"/>
      <c r="C57" s="47"/>
      <c r="D57" s="48"/>
      <c r="E57" s="49"/>
      <c r="F57" s="49"/>
      <c r="G57" s="50"/>
      <c r="H57" s="51"/>
      <c r="I57" s="52"/>
      <c r="J57" s="45"/>
      <c r="K57" s="45"/>
      <c r="M57" s="53"/>
      <c r="O57" s="53"/>
      <c r="P57" s="53"/>
      <c r="Q57" s="40" t="str">
        <f xml:space="preserve">IF(ISBLANK(D57),"",'⚙️ 全局核算参数 (Config)'!$C$21)</f>
        <v/>
      </c>
      <c r="R57" s="41" t="str">
        <f xml:space="preserve">IF(ISBLANK(D57),"",IF(ISBLANK(I57),'⚙️ 全局核算参数 (Config)'!$B$13,I57))</f>
        <v/>
      </c>
      <c r="S57" s="42" t="str">
        <f xml:space="preserve">IF(ISBLANK(D57),"",ROUND(((D57*(1+R57)+Q57)/'⚙️ 全局核算参数 (Config)'!$C$4),2))</f>
        <v/>
      </c>
      <c r="T57" s="43" t="str">
        <f xml:space="preserve">IF(OR(ISBLANK(D57),NOT(AND(G57&gt;0,F57&gt;0))),"",INT(('⚙️ 全局核算参数 (Config)'!$B$32/G57))*F57)</f>
        <v/>
      </c>
      <c r="U57" s="43" t="str">
        <f xml:space="preserve">IF(OR(ISBLANK(D57),NOT(AND(G57&gt;0,F57&gt;0))),"",INT(('⚙️ 全局核算参数 (Config)'!$B$34/G57))*F57)</f>
        <v/>
      </c>
      <c r="V57" s="44" t="str">
        <f xml:space="preserve">IF(ISBLANK(D57),"",IF(R57&lt;'⚙️ 全局核算参数 (Config)'!$B$14,"🚨 穿透红线",IF(R57&gt;=0.25,"💎 高毛利款","✅ 利润健康")))</f>
        <v/>
      </c>
    </row>
    <row r="58" ht="24" customHeight="1" spans="1:22">
      <c r="A58" s="30"/>
      <c r="B58" s="31"/>
      <c r="C58" s="32"/>
      <c r="D58" s="33"/>
      <c r="E58" s="34"/>
      <c r="F58" s="34"/>
      <c r="G58" s="35"/>
      <c r="H58" s="36"/>
      <c r="I58" s="37"/>
      <c r="J58" s="30"/>
      <c r="K58" s="30"/>
      <c r="M58" s="53"/>
      <c r="O58" s="53"/>
      <c r="P58" s="53"/>
      <c r="Q58" s="40" t="str">
        <f xml:space="preserve">IF(ISBLANK(D58),"",'⚙️ 全局核算参数 (Config)'!$C$21)</f>
        <v/>
      </c>
      <c r="R58" s="41" t="str">
        <f xml:space="preserve">IF(ISBLANK(D58),"",IF(ISBLANK(I58),'⚙️ 全局核算参数 (Config)'!$B$13,I58))</f>
        <v/>
      </c>
      <c r="S58" s="42" t="str">
        <f xml:space="preserve">IF(ISBLANK(D58),"",ROUND(((D58*(1+R58)+Q58)/'⚙️ 全局核算参数 (Config)'!$C$4),2))</f>
        <v/>
      </c>
      <c r="T58" s="43" t="str">
        <f xml:space="preserve">IF(OR(ISBLANK(D58),NOT(AND(G58&gt;0,F58&gt;0))),"",INT(('⚙️ 全局核算参数 (Config)'!$B$32/G58))*F58)</f>
        <v/>
      </c>
      <c r="U58" s="43" t="str">
        <f xml:space="preserve">IF(OR(ISBLANK(D58),NOT(AND(G58&gt;0,F58&gt;0))),"",INT(('⚙️ 全局核算参数 (Config)'!$B$34/G58))*F58)</f>
        <v/>
      </c>
      <c r="V58" s="44" t="str">
        <f xml:space="preserve">IF(ISBLANK(D58),"",IF(R58&lt;'⚙️ 全局核算参数 (Config)'!$B$14,"🚨 穿透红线",IF(R58&gt;=0.25,"💎 高毛利款","✅ 利润健康")))</f>
        <v/>
      </c>
    </row>
    <row r="59" ht="24" customHeight="1" spans="1:22">
      <c r="A59" s="45"/>
      <c r="B59" s="46"/>
      <c r="C59" s="47"/>
      <c r="D59" s="48"/>
      <c r="E59" s="49"/>
      <c r="F59" s="49"/>
      <c r="G59" s="50"/>
      <c r="H59" s="51"/>
      <c r="I59" s="52"/>
      <c r="J59" s="45"/>
      <c r="K59" s="45"/>
      <c r="M59" s="53"/>
      <c r="O59" s="53"/>
      <c r="P59" s="53"/>
      <c r="Q59" s="40" t="str">
        <f xml:space="preserve">IF(ISBLANK(D59),"",'⚙️ 全局核算参数 (Config)'!$C$21)</f>
        <v/>
      </c>
      <c r="R59" s="41" t="str">
        <f xml:space="preserve">IF(ISBLANK(D59),"",IF(ISBLANK(I59),'⚙️ 全局核算参数 (Config)'!$B$13,I59))</f>
        <v/>
      </c>
      <c r="S59" s="42" t="str">
        <f xml:space="preserve">IF(ISBLANK(D59),"",ROUND(((D59*(1+R59)+Q59)/'⚙️ 全局核算参数 (Config)'!$C$4),2))</f>
        <v/>
      </c>
      <c r="T59" s="43" t="str">
        <f xml:space="preserve">IF(OR(ISBLANK(D59),NOT(AND(G59&gt;0,F59&gt;0))),"",INT(('⚙️ 全局核算参数 (Config)'!$B$32/G59))*F59)</f>
        <v/>
      </c>
      <c r="U59" s="43" t="str">
        <f xml:space="preserve">IF(OR(ISBLANK(D59),NOT(AND(G59&gt;0,F59&gt;0))),"",INT(('⚙️ 全局核算参数 (Config)'!$B$34/G59))*F59)</f>
        <v/>
      </c>
      <c r="V59" s="44" t="str">
        <f xml:space="preserve">IF(ISBLANK(D59),"",IF(R59&lt;'⚙️ 全局核算参数 (Config)'!$B$14,"🚨 穿透红线",IF(R59&gt;=0.25,"💎 高毛利款","✅ 利润健康")))</f>
        <v/>
      </c>
    </row>
    <row r="60" ht="24" customHeight="1" spans="1:22">
      <c r="A60" s="30"/>
      <c r="B60" s="31"/>
      <c r="C60" s="32"/>
      <c r="D60" s="33"/>
      <c r="E60" s="34"/>
      <c r="F60" s="34"/>
      <c r="G60" s="35"/>
      <c r="H60" s="36"/>
      <c r="I60" s="37"/>
      <c r="J60" s="30"/>
      <c r="K60" s="30"/>
      <c r="M60" s="53"/>
      <c r="O60" s="53"/>
      <c r="P60" s="53"/>
      <c r="Q60" s="40" t="str">
        <f xml:space="preserve">IF(ISBLANK(D60),"",'⚙️ 全局核算参数 (Config)'!$C$21)</f>
        <v/>
      </c>
      <c r="R60" s="41" t="str">
        <f xml:space="preserve">IF(ISBLANK(D60),"",IF(ISBLANK(I60),'⚙️ 全局核算参数 (Config)'!$B$13,I60))</f>
        <v/>
      </c>
      <c r="S60" s="42" t="str">
        <f xml:space="preserve">IF(ISBLANK(D60),"",ROUND(((D60*(1+R60)+Q60)/'⚙️ 全局核算参数 (Config)'!$C$4),2))</f>
        <v/>
      </c>
      <c r="T60" s="43" t="str">
        <f xml:space="preserve">IF(OR(ISBLANK(D60),NOT(AND(G60&gt;0,F60&gt;0))),"",INT(('⚙️ 全局核算参数 (Config)'!$B$32/G60))*F60)</f>
        <v/>
      </c>
      <c r="U60" s="43" t="str">
        <f xml:space="preserve">IF(OR(ISBLANK(D60),NOT(AND(G60&gt;0,F60&gt;0))),"",INT(('⚙️ 全局核算参数 (Config)'!$B$34/G60))*F60)</f>
        <v/>
      </c>
      <c r="V60" s="44" t="str">
        <f xml:space="preserve">IF(ISBLANK(D60),"",IF(R60&lt;'⚙️ 全局核算参数 (Config)'!$B$14,"🚨 穿透红线",IF(R60&gt;=0.25,"💎 高毛利款","✅ 利润健康")))</f>
        <v/>
      </c>
    </row>
    <row r="61" ht="24" customHeight="1" spans="1:22">
      <c r="A61" s="45"/>
      <c r="B61" s="46"/>
      <c r="C61" s="47"/>
      <c r="D61" s="48"/>
      <c r="E61" s="49"/>
      <c r="F61" s="49"/>
      <c r="G61" s="50"/>
      <c r="H61" s="51"/>
      <c r="I61" s="52"/>
      <c r="J61" s="45"/>
      <c r="K61" s="45"/>
      <c r="M61" s="53"/>
      <c r="O61" s="53"/>
      <c r="P61" s="53"/>
      <c r="Q61" s="40" t="str">
        <f xml:space="preserve">IF(ISBLANK(D61),"",'⚙️ 全局核算参数 (Config)'!$C$21)</f>
        <v/>
      </c>
      <c r="R61" s="41" t="str">
        <f xml:space="preserve">IF(ISBLANK(D61),"",IF(ISBLANK(I61),'⚙️ 全局核算参数 (Config)'!$B$13,I61))</f>
        <v/>
      </c>
      <c r="S61" s="42" t="str">
        <f xml:space="preserve">IF(ISBLANK(D61),"",ROUND(((D61*(1+R61)+Q61)/'⚙️ 全局核算参数 (Config)'!$C$4),2))</f>
        <v/>
      </c>
      <c r="T61" s="43" t="str">
        <f xml:space="preserve">IF(OR(ISBLANK(D61),NOT(AND(G61&gt;0,F61&gt;0))),"",INT(('⚙️ 全局核算参数 (Config)'!$B$32/G61))*F61)</f>
        <v/>
      </c>
      <c r="U61" s="43" t="str">
        <f xml:space="preserve">IF(OR(ISBLANK(D61),NOT(AND(G61&gt;0,F61&gt;0))),"",INT(('⚙️ 全局核算参数 (Config)'!$B$34/G61))*F61)</f>
        <v/>
      </c>
      <c r="V61" s="44" t="str">
        <f xml:space="preserve">IF(ISBLANK(D61),"",IF(R61&lt;'⚙️ 全局核算参数 (Config)'!$B$14,"🚨 穿透红线",IF(R61&gt;=0.25,"💎 高毛利款","✅ 利润健康")))</f>
        <v/>
      </c>
    </row>
    <row r="62" ht="24" customHeight="1" spans="1:22">
      <c r="A62" s="30"/>
      <c r="B62" s="31"/>
      <c r="C62" s="32"/>
      <c r="D62" s="33"/>
      <c r="E62" s="34"/>
      <c r="F62" s="34"/>
      <c r="G62" s="35"/>
      <c r="H62" s="36"/>
      <c r="I62" s="37"/>
      <c r="J62" s="30"/>
      <c r="K62" s="30"/>
      <c r="M62" s="53"/>
      <c r="O62" s="53"/>
      <c r="P62" s="53"/>
      <c r="Q62" s="40" t="str">
        <f xml:space="preserve">IF(ISBLANK(D62),"",'⚙️ 全局核算参数 (Config)'!$C$21)</f>
        <v/>
      </c>
      <c r="R62" s="41" t="str">
        <f xml:space="preserve">IF(ISBLANK(D62),"",IF(ISBLANK(I62),'⚙️ 全局核算参数 (Config)'!$B$13,I62))</f>
        <v/>
      </c>
      <c r="S62" s="42" t="str">
        <f xml:space="preserve">IF(ISBLANK(D62),"",ROUND(((D62*(1+R62)+Q62)/'⚙️ 全局核算参数 (Config)'!$C$4),2))</f>
        <v/>
      </c>
      <c r="T62" s="43" t="str">
        <f xml:space="preserve">IF(OR(ISBLANK(D62),NOT(AND(G62&gt;0,F62&gt;0))),"",INT(('⚙️ 全局核算参数 (Config)'!$B$32/G62))*F62)</f>
        <v/>
      </c>
      <c r="U62" s="43" t="str">
        <f xml:space="preserve">IF(OR(ISBLANK(D62),NOT(AND(G62&gt;0,F62&gt;0))),"",INT(('⚙️ 全局核算参数 (Config)'!$B$34/G62))*F62)</f>
        <v/>
      </c>
      <c r="V62" s="44" t="str">
        <f xml:space="preserve">IF(ISBLANK(D62),"",IF(R62&lt;'⚙️ 全局核算参数 (Config)'!$B$14,"🚨 穿透红线",IF(R62&gt;=0.25,"💎 高毛利款","✅ 利润健康")))</f>
        <v/>
      </c>
    </row>
    <row r="63" ht="24" customHeight="1" spans="1:22">
      <c r="A63" s="45"/>
      <c r="B63" s="46"/>
      <c r="C63" s="47"/>
      <c r="D63" s="48"/>
      <c r="E63" s="49"/>
      <c r="F63" s="49"/>
      <c r="G63" s="50"/>
      <c r="H63" s="51"/>
      <c r="I63" s="52"/>
      <c r="J63" s="45"/>
      <c r="K63" s="45"/>
      <c r="M63" s="53"/>
      <c r="O63" s="53"/>
      <c r="P63" s="53"/>
      <c r="Q63" s="40" t="str">
        <f xml:space="preserve">IF(ISBLANK(D63),"",'⚙️ 全局核算参数 (Config)'!$C$21)</f>
        <v/>
      </c>
      <c r="R63" s="41" t="str">
        <f xml:space="preserve">IF(ISBLANK(D63),"",IF(ISBLANK(I63),'⚙️ 全局核算参数 (Config)'!$B$13,I63))</f>
        <v/>
      </c>
      <c r="S63" s="42" t="str">
        <f xml:space="preserve">IF(ISBLANK(D63),"",ROUND(((D63*(1+R63)+Q63)/'⚙️ 全局核算参数 (Config)'!$C$4),2))</f>
        <v/>
      </c>
      <c r="T63" s="43" t="str">
        <f xml:space="preserve">IF(OR(ISBLANK(D63),NOT(AND(G63&gt;0,F63&gt;0))),"",INT(('⚙️ 全局核算参数 (Config)'!$B$32/G63))*F63)</f>
        <v/>
      </c>
      <c r="U63" s="43" t="str">
        <f xml:space="preserve">IF(OR(ISBLANK(D63),NOT(AND(G63&gt;0,F63&gt;0))),"",INT(('⚙️ 全局核算参数 (Config)'!$B$34/G63))*F63)</f>
        <v/>
      </c>
      <c r="V63" s="44" t="str">
        <f xml:space="preserve">IF(ISBLANK(D63),"",IF(R63&lt;'⚙️ 全局核算参数 (Config)'!$B$14,"🚨 穿透红线",IF(R63&gt;=0.25,"💎 高毛利款","✅ 利润健康")))</f>
        <v/>
      </c>
    </row>
    <row r="64" ht="24" customHeight="1" spans="1:22">
      <c r="A64" s="30"/>
      <c r="B64" s="31"/>
      <c r="C64" s="32"/>
      <c r="D64" s="33"/>
      <c r="E64" s="34"/>
      <c r="F64" s="34"/>
      <c r="G64" s="35"/>
      <c r="H64" s="36"/>
      <c r="I64" s="37"/>
      <c r="J64" s="30"/>
      <c r="K64" s="30"/>
      <c r="M64" s="53"/>
      <c r="O64" s="53"/>
      <c r="P64" s="53"/>
      <c r="Q64" s="40" t="str">
        <f xml:space="preserve">IF(ISBLANK(D64),"",'⚙️ 全局核算参数 (Config)'!$C$21)</f>
        <v/>
      </c>
      <c r="R64" s="41" t="str">
        <f xml:space="preserve">IF(ISBLANK(D64),"",IF(ISBLANK(I64),'⚙️ 全局核算参数 (Config)'!$B$13,I64))</f>
        <v/>
      </c>
      <c r="S64" s="42" t="str">
        <f xml:space="preserve">IF(ISBLANK(D64),"",ROUND(((D64*(1+R64)+Q64)/'⚙️ 全局核算参数 (Config)'!$C$4),2))</f>
        <v/>
      </c>
      <c r="T64" s="43" t="str">
        <f xml:space="preserve">IF(OR(ISBLANK(D64),NOT(AND(G64&gt;0,F64&gt;0))),"",INT(('⚙️ 全局核算参数 (Config)'!$B$32/G64))*F64)</f>
        <v/>
      </c>
      <c r="U64" s="43" t="str">
        <f xml:space="preserve">IF(OR(ISBLANK(D64),NOT(AND(G64&gt;0,F64&gt;0))),"",INT(('⚙️ 全局核算参数 (Config)'!$B$34/G64))*F64)</f>
        <v/>
      </c>
      <c r="V64" s="44" t="str">
        <f xml:space="preserve">IF(ISBLANK(D64),"",IF(R64&lt;'⚙️ 全局核算参数 (Config)'!$B$14,"🚨 穿透红线",IF(R64&gt;=0.25,"💎 高毛利款","✅ 利润健康")))</f>
        <v/>
      </c>
    </row>
    <row r="65" ht="24" customHeight="1" spans="1:22">
      <c r="A65" s="45"/>
      <c r="B65" s="46"/>
      <c r="C65" s="47"/>
      <c r="D65" s="48"/>
      <c r="E65" s="49"/>
      <c r="F65" s="49"/>
      <c r="G65" s="50"/>
      <c r="H65" s="51"/>
      <c r="I65" s="52"/>
      <c r="J65" s="45"/>
      <c r="K65" s="45"/>
      <c r="M65" s="53"/>
      <c r="O65" s="53"/>
      <c r="P65" s="53"/>
      <c r="Q65" s="40" t="str">
        <f xml:space="preserve">IF(ISBLANK(D65),"",'⚙️ 全局核算参数 (Config)'!$C$21)</f>
        <v/>
      </c>
      <c r="R65" s="41" t="str">
        <f xml:space="preserve">IF(ISBLANK(D65),"",IF(ISBLANK(I65),'⚙️ 全局核算参数 (Config)'!$B$13,I65))</f>
        <v/>
      </c>
      <c r="S65" s="42" t="str">
        <f xml:space="preserve">IF(ISBLANK(D65),"",ROUND(((D65*(1+R65)+Q65)/'⚙️ 全局核算参数 (Config)'!$C$4),2))</f>
        <v/>
      </c>
      <c r="T65" s="43" t="str">
        <f xml:space="preserve">IF(OR(ISBLANK(D65),NOT(AND(G65&gt;0,F65&gt;0))),"",INT(('⚙️ 全局核算参数 (Config)'!$B$32/G65))*F65)</f>
        <v/>
      </c>
      <c r="U65" s="43" t="str">
        <f xml:space="preserve">IF(OR(ISBLANK(D65),NOT(AND(G65&gt;0,F65&gt;0))),"",INT(('⚙️ 全局核算参数 (Config)'!$B$34/G65))*F65)</f>
        <v/>
      </c>
      <c r="V65" s="44" t="str">
        <f xml:space="preserve">IF(ISBLANK(D65),"",IF(R65&lt;'⚙️ 全局核算参数 (Config)'!$B$14,"🚨 穿透红线",IF(R65&gt;=0.25,"💎 高毛利款","✅ 利润健康")))</f>
        <v/>
      </c>
    </row>
    <row r="66" ht="24" customHeight="1" spans="1:22">
      <c r="A66" s="30"/>
      <c r="B66" s="31"/>
      <c r="C66" s="32"/>
      <c r="D66" s="33"/>
      <c r="E66" s="34"/>
      <c r="F66" s="34"/>
      <c r="G66" s="35"/>
      <c r="H66" s="36"/>
      <c r="I66" s="37"/>
      <c r="J66" s="30"/>
      <c r="K66" s="30"/>
      <c r="M66" s="53"/>
      <c r="O66" s="53"/>
      <c r="P66" s="53"/>
      <c r="Q66" s="40" t="str">
        <f xml:space="preserve">IF(ISBLANK(D66),"",'⚙️ 全局核算参数 (Config)'!$C$21)</f>
        <v/>
      </c>
      <c r="R66" s="41" t="str">
        <f xml:space="preserve">IF(ISBLANK(D66),"",IF(ISBLANK(I66),'⚙️ 全局核算参数 (Config)'!$B$13,I66))</f>
        <v/>
      </c>
      <c r="S66" s="42" t="str">
        <f xml:space="preserve">IF(ISBLANK(D66),"",ROUND(((D66*(1+R66)+Q66)/'⚙️ 全局核算参数 (Config)'!$C$4),2))</f>
        <v/>
      </c>
      <c r="T66" s="43" t="str">
        <f xml:space="preserve">IF(OR(ISBLANK(D66),NOT(AND(G66&gt;0,F66&gt;0))),"",INT(('⚙️ 全局核算参数 (Config)'!$B$32/G66))*F66)</f>
        <v/>
      </c>
      <c r="U66" s="43" t="str">
        <f xml:space="preserve">IF(OR(ISBLANK(D66),NOT(AND(G66&gt;0,F66&gt;0))),"",INT(('⚙️ 全局核算参数 (Config)'!$B$34/G66))*F66)</f>
        <v/>
      </c>
      <c r="V66" s="44" t="str">
        <f xml:space="preserve">IF(ISBLANK(D66),"",IF(R66&lt;'⚙️ 全局核算参数 (Config)'!$B$14,"🚨 穿透红线",IF(R66&gt;=0.25,"💎 高毛利款","✅ 利润健康")))</f>
        <v/>
      </c>
    </row>
    <row r="67" ht="24" customHeight="1" spans="1:22">
      <c r="A67" s="45"/>
      <c r="B67" s="46"/>
      <c r="C67" s="47"/>
      <c r="D67" s="48"/>
      <c r="E67" s="49"/>
      <c r="F67" s="49"/>
      <c r="G67" s="50"/>
      <c r="H67" s="51"/>
      <c r="I67" s="52"/>
      <c r="J67" s="45"/>
      <c r="K67" s="45"/>
      <c r="M67" s="53"/>
      <c r="O67" s="53"/>
      <c r="P67" s="53"/>
      <c r="Q67" s="40" t="str">
        <f xml:space="preserve">IF(ISBLANK(D67),"",'⚙️ 全局核算参数 (Config)'!$C$21)</f>
        <v/>
      </c>
      <c r="R67" s="41" t="str">
        <f xml:space="preserve">IF(ISBLANK(D67),"",IF(ISBLANK(I67),'⚙️ 全局核算参数 (Config)'!$B$13,I67))</f>
        <v/>
      </c>
      <c r="S67" s="42" t="str">
        <f xml:space="preserve">IF(ISBLANK(D67),"",ROUND(((D67*(1+R67)+Q67)/'⚙️ 全局核算参数 (Config)'!$C$4),2))</f>
        <v/>
      </c>
      <c r="T67" s="43" t="str">
        <f xml:space="preserve">IF(OR(ISBLANK(D67),NOT(AND(G67&gt;0,F67&gt;0))),"",INT(('⚙️ 全局核算参数 (Config)'!$B$32/G67))*F67)</f>
        <v/>
      </c>
      <c r="U67" s="43" t="str">
        <f xml:space="preserve">IF(OR(ISBLANK(D67),NOT(AND(G67&gt;0,F67&gt;0))),"",INT(('⚙️ 全局核算参数 (Config)'!$B$34/G67))*F67)</f>
        <v/>
      </c>
      <c r="V67" s="44" t="str">
        <f xml:space="preserve">IF(ISBLANK(D67),"",IF(R67&lt;'⚙️ 全局核算参数 (Config)'!$B$14,"🚨 穿透红线",IF(R67&gt;=0.25,"💎 高毛利款","✅ 利润健康")))</f>
        <v/>
      </c>
    </row>
    <row r="68" ht="24" customHeight="1" spans="1:22">
      <c r="A68" s="30"/>
      <c r="B68" s="31"/>
      <c r="C68" s="32"/>
      <c r="D68" s="33"/>
      <c r="E68" s="34"/>
      <c r="F68" s="34"/>
      <c r="G68" s="35"/>
      <c r="H68" s="36"/>
      <c r="I68" s="37"/>
      <c r="J68" s="30"/>
      <c r="K68" s="30"/>
      <c r="M68" s="53"/>
      <c r="O68" s="53"/>
      <c r="P68" s="53"/>
      <c r="Q68" s="40" t="str">
        <f xml:space="preserve">IF(ISBLANK(D68),"",'⚙️ 全局核算参数 (Config)'!$C$21)</f>
        <v/>
      </c>
      <c r="R68" s="41" t="str">
        <f xml:space="preserve">IF(ISBLANK(D68),"",IF(ISBLANK(I68),'⚙️ 全局核算参数 (Config)'!$B$13,I68))</f>
        <v/>
      </c>
      <c r="S68" s="42" t="str">
        <f xml:space="preserve">IF(ISBLANK(D68),"",ROUND(((D68*(1+R68)+Q68)/'⚙️ 全局核算参数 (Config)'!$C$4),2))</f>
        <v/>
      </c>
      <c r="T68" s="43" t="str">
        <f xml:space="preserve">IF(OR(ISBLANK(D68),NOT(AND(G68&gt;0,F68&gt;0))),"",INT(('⚙️ 全局核算参数 (Config)'!$B$32/G68))*F68)</f>
        <v/>
      </c>
      <c r="U68" s="43" t="str">
        <f xml:space="preserve">IF(OR(ISBLANK(D68),NOT(AND(G68&gt;0,F68&gt;0))),"",INT(('⚙️ 全局核算参数 (Config)'!$B$34/G68))*F68)</f>
        <v/>
      </c>
      <c r="V68" s="44" t="str">
        <f xml:space="preserve">IF(ISBLANK(D68),"",IF(R68&lt;'⚙️ 全局核算参数 (Config)'!$B$14,"🚨 穿透红线",IF(R68&gt;=0.25,"💎 高毛利款","✅ 利润健康")))</f>
        <v/>
      </c>
    </row>
    <row r="69" ht="24" customHeight="1" spans="1:22">
      <c r="A69" s="45"/>
      <c r="B69" s="46"/>
      <c r="C69" s="47"/>
      <c r="D69" s="48"/>
      <c r="E69" s="49"/>
      <c r="F69" s="49"/>
      <c r="G69" s="50"/>
      <c r="H69" s="51"/>
      <c r="I69" s="52"/>
      <c r="J69" s="45"/>
      <c r="K69" s="45"/>
      <c r="M69" s="53"/>
      <c r="O69" s="53"/>
      <c r="P69" s="53"/>
      <c r="Q69" s="40" t="str">
        <f xml:space="preserve">IF(ISBLANK(D69),"",'⚙️ 全局核算参数 (Config)'!$C$21)</f>
        <v/>
      </c>
      <c r="R69" s="41" t="str">
        <f xml:space="preserve">IF(ISBLANK(D69),"",IF(ISBLANK(I69),'⚙️ 全局核算参数 (Config)'!$B$13,I69))</f>
        <v/>
      </c>
      <c r="S69" s="42" t="str">
        <f xml:space="preserve">IF(ISBLANK(D69),"",ROUND(((D69*(1+R69)+Q69)/'⚙️ 全局核算参数 (Config)'!$C$4),2))</f>
        <v/>
      </c>
      <c r="T69" s="43" t="str">
        <f xml:space="preserve">IF(OR(ISBLANK(D69),NOT(AND(G69&gt;0,F69&gt;0))),"",INT(('⚙️ 全局核算参数 (Config)'!$B$32/G69))*F69)</f>
        <v/>
      </c>
      <c r="U69" s="43" t="str">
        <f xml:space="preserve">IF(OR(ISBLANK(D69),NOT(AND(G69&gt;0,F69&gt;0))),"",INT(('⚙️ 全局核算参数 (Config)'!$B$34/G69))*F69)</f>
        <v/>
      </c>
      <c r="V69" s="44" t="str">
        <f xml:space="preserve">IF(ISBLANK(D69),"",IF(R69&lt;'⚙️ 全局核算参数 (Config)'!$B$14,"🚨 穿透红线",IF(R69&gt;=0.25,"💎 高毛利款","✅ 利润健康")))</f>
        <v/>
      </c>
    </row>
    <row r="70" ht="24" customHeight="1" spans="1:22">
      <c r="A70" s="30"/>
      <c r="B70" s="31"/>
      <c r="C70" s="32"/>
      <c r="D70" s="33"/>
      <c r="E70" s="34"/>
      <c r="F70" s="34"/>
      <c r="G70" s="35"/>
      <c r="H70" s="36"/>
      <c r="I70" s="37"/>
      <c r="J70" s="30"/>
      <c r="K70" s="30"/>
      <c r="M70" s="53"/>
      <c r="O70" s="53"/>
      <c r="P70" s="53"/>
      <c r="Q70" s="40" t="str">
        <f xml:space="preserve">IF(ISBLANK(D70),"",'⚙️ 全局核算参数 (Config)'!$C$21)</f>
        <v/>
      </c>
      <c r="R70" s="41" t="str">
        <f xml:space="preserve">IF(ISBLANK(D70),"",IF(ISBLANK(I70),'⚙️ 全局核算参数 (Config)'!$B$13,I70))</f>
        <v/>
      </c>
      <c r="S70" s="42" t="str">
        <f xml:space="preserve">IF(ISBLANK(D70),"",ROUND(((D70*(1+R70)+Q70)/'⚙️ 全局核算参数 (Config)'!$C$4),2))</f>
        <v/>
      </c>
      <c r="T70" s="43" t="str">
        <f xml:space="preserve">IF(OR(ISBLANK(D70),NOT(AND(G70&gt;0,F70&gt;0))),"",INT(('⚙️ 全局核算参数 (Config)'!$B$32/G70))*F70)</f>
        <v/>
      </c>
      <c r="U70" s="43" t="str">
        <f xml:space="preserve">IF(OR(ISBLANK(D70),NOT(AND(G70&gt;0,F70&gt;0))),"",INT(('⚙️ 全局核算参数 (Config)'!$B$34/G70))*F70)</f>
        <v/>
      </c>
      <c r="V70" s="44" t="str">
        <f xml:space="preserve">IF(ISBLANK(D70),"",IF(R70&lt;'⚙️ 全局核算参数 (Config)'!$B$14,"🚨 穿透红线",IF(R70&gt;=0.25,"💎 高毛利款","✅ 利润健康")))</f>
        <v/>
      </c>
    </row>
    <row r="71" ht="24" customHeight="1" spans="1:22">
      <c r="A71" s="45"/>
      <c r="B71" s="46"/>
      <c r="C71" s="47"/>
      <c r="D71" s="48"/>
      <c r="E71" s="49"/>
      <c r="F71" s="49"/>
      <c r="G71" s="50"/>
      <c r="H71" s="51"/>
      <c r="I71" s="52"/>
      <c r="J71" s="45"/>
      <c r="K71" s="45"/>
      <c r="M71" s="53"/>
      <c r="O71" s="53"/>
      <c r="P71" s="53"/>
      <c r="Q71" s="40" t="str">
        <f xml:space="preserve">IF(ISBLANK(D71),"",'⚙️ 全局核算参数 (Config)'!$C$21)</f>
        <v/>
      </c>
      <c r="R71" s="41" t="str">
        <f xml:space="preserve">IF(ISBLANK(D71),"",IF(ISBLANK(I71),'⚙️ 全局核算参数 (Config)'!$B$13,I71))</f>
        <v/>
      </c>
      <c r="S71" s="42" t="str">
        <f xml:space="preserve">IF(ISBLANK(D71),"",ROUND(((D71*(1+R71)+Q71)/'⚙️ 全局核算参数 (Config)'!$C$4),2))</f>
        <v/>
      </c>
      <c r="T71" s="43" t="str">
        <f xml:space="preserve">IF(OR(ISBLANK(D71),NOT(AND(G71&gt;0,F71&gt;0))),"",INT(('⚙️ 全局核算参数 (Config)'!$B$32/G71))*F71)</f>
        <v/>
      </c>
      <c r="U71" s="43" t="str">
        <f xml:space="preserve">IF(OR(ISBLANK(D71),NOT(AND(G71&gt;0,F71&gt;0))),"",INT(('⚙️ 全局核算参数 (Config)'!$B$34/G71))*F71)</f>
        <v/>
      </c>
      <c r="V71" s="44" t="str">
        <f xml:space="preserve">IF(ISBLANK(D71),"",IF(R71&lt;'⚙️ 全局核算参数 (Config)'!$B$14,"🚨 穿透红线",IF(R71&gt;=0.25,"💎 高毛利款","✅ 利润健康")))</f>
        <v/>
      </c>
    </row>
    <row r="72" ht="24" customHeight="1" spans="1:22">
      <c r="A72" s="30"/>
      <c r="B72" s="31"/>
      <c r="C72" s="32"/>
      <c r="D72" s="33"/>
      <c r="E72" s="34"/>
      <c r="F72" s="34"/>
      <c r="G72" s="35"/>
      <c r="H72" s="36"/>
      <c r="I72" s="37"/>
      <c r="J72" s="30"/>
      <c r="K72" s="30"/>
      <c r="M72" s="53"/>
      <c r="O72" s="53"/>
      <c r="P72" s="53"/>
      <c r="Q72" s="40" t="str">
        <f xml:space="preserve">IF(ISBLANK(D72),"",'⚙️ 全局核算参数 (Config)'!$C$21)</f>
        <v/>
      </c>
      <c r="R72" s="41" t="str">
        <f xml:space="preserve">IF(ISBLANK(D72),"",IF(ISBLANK(I72),'⚙️ 全局核算参数 (Config)'!$B$13,I72))</f>
        <v/>
      </c>
      <c r="S72" s="42" t="str">
        <f xml:space="preserve">IF(ISBLANK(D72),"",ROUND(((D72*(1+R72)+Q72)/'⚙️ 全局核算参数 (Config)'!$C$4),2))</f>
        <v/>
      </c>
      <c r="T72" s="43" t="str">
        <f xml:space="preserve">IF(OR(ISBLANK(D72),NOT(AND(G72&gt;0,F72&gt;0))),"",INT(('⚙️ 全局核算参数 (Config)'!$B$32/G72))*F72)</f>
        <v/>
      </c>
      <c r="U72" s="43" t="str">
        <f xml:space="preserve">IF(OR(ISBLANK(D72),NOT(AND(G72&gt;0,F72&gt;0))),"",INT(('⚙️ 全局核算参数 (Config)'!$B$34/G72))*F72)</f>
        <v/>
      </c>
      <c r="V72" s="44" t="str">
        <f xml:space="preserve">IF(ISBLANK(D72),"",IF(R72&lt;'⚙️ 全局核算参数 (Config)'!$B$14,"🚨 穿透红线",IF(R72&gt;=0.25,"💎 高毛利款","✅ 利润健康")))</f>
        <v/>
      </c>
    </row>
    <row r="73" ht="24" customHeight="1" spans="1:22">
      <c r="A73" s="45"/>
      <c r="B73" s="46"/>
      <c r="C73" s="47"/>
      <c r="D73" s="48"/>
      <c r="E73" s="49"/>
      <c r="F73" s="49"/>
      <c r="G73" s="50"/>
      <c r="H73" s="51"/>
      <c r="I73" s="52"/>
      <c r="J73" s="45"/>
      <c r="K73" s="45"/>
      <c r="M73" s="53"/>
      <c r="O73" s="53"/>
      <c r="P73" s="53"/>
      <c r="Q73" s="40" t="str">
        <f xml:space="preserve">IF(ISBLANK(D73),"",'⚙️ 全局核算参数 (Config)'!$C$21)</f>
        <v/>
      </c>
      <c r="R73" s="41" t="str">
        <f xml:space="preserve">IF(ISBLANK(D73),"",IF(ISBLANK(I73),'⚙️ 全局核算参数 (Config)'!$B$13,I73))</f>
        <v/>
      </c>
      <c r="S73" s="42" t="str">
        <f xml:space="preserve">IF(ISBLANK(D73),"",ROUND(((D73*(1+R73)+Q73)/'⚙️ 全局核算参数 (Config)'!$C$4),2))</f>
        <v/>
      </c>
      <c r="T73" s="43" t="str">
        <f xml:space="preserve">IF(OR(ISBLANK(D73),NOT(AND(G73&gt;0,F73&gt;0))),"",INT(('⚙️ 全局核算参数 (Config)'!$B$32/G73))*F73)</f>
        <v/>
      </c>
      <c r="U73" s="43" t="str">
        <f xml:space="preserve">IF(OR(ISBLANK(D73),NOT(AND(G73&gt;0,F73&gt;0))),"",INT(('⚙️ 全局核算参数 (Config)'!$B$34/G73))*F73)</f>
        <v/>
      </c>
      <c r="V73" s="44" t="str">
        <f xml:space="preserve">IF(ISBLANK(D73),"",IF(R73&lt;'⚙️ 全局核算参数 (Config)'!$B$14,"🚨 穿透红线",IF(R73&gt;=0.25,"💎 高毛利款","✅ 利润健康")))</f>
        <v/>
      </c>
    </row>
    <row r="74" ht="24" customHeight="1" spans="1:22">
      <c r="A74" s="30"/>
      <c r="B74" s="31"/>
      <c r="C74" s="32"/>
      <c r="D74" s="33"/>
      <c r="E74" s="34"/>
      <c r="F74" s="34"/>
      <c r="G74" s="35"/>
      <c r="H74" s="36"/>
      <c r="I74" s="37"/>
      <c r="J74" s="30"/>
      <c r="K74" s="30"/>
      <c r="M74" s="53"/>
      <c r="O74" s="53"/>
      <c r="P74" s="53"/>
      <c r="Q74" s="40" t="str">
        <f xml:space="preserve">IF(ISBLANK(D74),"",'⚙️ 全局核算参数 (Config)'!$C$21)</f>
        <v/>
      </c>
      <c r="R74" s="41" t="str">
        <f xml:space="preserve">IF(ISBLANK(D74),"",IF(ISBLANK(I74),'⚙️ 全局核算参数 (Config)'!$B$13,I74))</f>
        <v/>
      </c>
      <c r="S74" s="42" t="str">
        <f xml:space="preserve">IF(ISBLANK(D74),"",ROUND(((D74*(1+R74)+Q74)/'⚙️ 全局核算参数 (Config)'!$C$4),2))</f>
        <v/>
      </c>
      <c r="T74" s="43" t="str">
        <f xml:space="preserve">IF(OR(ISBLANK(D74),NOT(AND(G74&gt;0,F74&gt;0))),"",INT(('⚙️ 全局核算参数 (Config)'!$B$32/G74))*F74)</f>
        <v/>
      </c>
      <c r="U74" s="43" t="str">
        <f xml:space="preserve">IF(OR(ISBLANK(D74),NOT(AND(G74&gt;0,F74&gt;0))),"",INT(('⚙️ 全局核算参数 (Config)'!$B$34/G74))*F74)</f>
        <v/>
      </c>
      <c r="V74" s="44" t="str">
        <f xml:space="preserve">IF(ISBLANK(D74),"",IF(R74&lt;'⚙️ 全局核算参数 (Config)'!$B$14,"🚨 穿透红线",IF(R74&gt;=0.25,"💎 高毛利款","✅ 利润健康")))</f>
        <v/>
      </c>
    </row>
    <row r="75" ht="24" customHeight="1" spans="1:22">
      <c r="A75" s="45"/>
      <c r="B75" s="46"/>
      <c r="C75" s="47"/>
      <c r="D75" s="48"/>
      <c r="E75" s="49"/>
      <c r="F75" s="49"/>
      <c r="G75" s="50"/>
      <c r="H75" s="51"/>
      <c r="I75" s="52"/>
      <c r="J75" s="45"/>
      <c r="K75" s="45"/>
      <c r="M75" s="53"/>
      <c r="O75" s="53"/>
      <c r="P75" s="53"/>
      <c r="Q75" s="40" t="str">
        <f xml:space="preserve">IF(ISBLANK(D75),"",'⚙️ 全局核算参数 (Config)'!$C$21)</f>
        <v/>
      </c>
      <c r="R75" s="41" t="str">
        <f xml:space="preserve">IF(ISBLANK(D75),"",IF(ISBLANK(I75),'⚙️ 全局核算参数 (Config)'!$B$13,I75))</f>
        <v/>
      </c>
      <c r="S75" s="42" t="str">
        <f xml:space="preserve">IF(ISBLANK(D75),"",ROUND(((D75*(1+R75)+Q75)/'⚙️ 全局核算参数 (Config)'!$C$4),2))</f>
        <v/>
      </c>
      <c r="T75" s="43" t="str">
        <f xml:space="preserve">IF(OR(ISBLANK(D75),NOT(AND(G75&gt;0,F75&gt;0))),"",INT(('⚙️ 全局核算参数 (Config)'!$B$32/G75))*F75)</f>
        <v/>
      </c>
      <c r="U75" s="43" t="str">
        <f xml:space="preserve">IF(OR(ISBLANK(D75),NOT(AND(G75&gt;0,F75&gt;0))),"",INT(('⚙️ 全局核算参数 (Config)'!$B$34/G75))*F75)</f>
        <v/>
      </c>
      <c r="V75" s="44" t="str">
        <f xml:space="preserve">IF(ISBLANK(D75),"",IF(R75&lt;'⚙️ 全局核算参数 (Config)'!$B$14,"🚨 穿透红线",IF(R75&gt;=0.25,"💎 高毛利款","✅ 利润健康")))</f>
        <v/>
      </c>
    </row>
    <row r="76" ht="24" customHeight="1" spans="1:22">
      <c r="A76" s="30"/>
      <c r="B76" s="31"/>
      <c r="C76" s="32"/>
      <c r="D76" s="33"/>
      <c r="E76" s="34"/>
      <c r="F76" s="34"/>
      <c r="G76" s="35"/>
      <c r="H76" s="36"/>
      <c r="I76" s="37"/>
      <c r="J76" s="30"/>
      <c r="K76" s="30"/>
      <c r="M76" s="53"/>
      <c r="O76" s="53"/>
      <c r="P76" s="53"/>
      <c r="Q76" s="40" t="str">
        <f xml:space="preserve">IF(ISBLANK(D76),"",'⚙️ 全局核算参数 (Config)'!$C$21)</f>
        <v/>
      </c>
      <c r="R76" s="41" t="str">
        <f xml:space="preserve">IF(ISBLANK(D76),"",IF(ISBLANK(I76),'⚙️ 全局核算参数 (Config)'!$B$13,I76))</f>
        <v/>
      </c>
      <c r="S76" s="42" t="str">
        <f xml:space="preserve">IF(ISBLANK(D76),"",ROUND(((D76*(1+R76)+Q76)/'⚙️ 全局核算参数 (Config)'!$C$4),2))</f>
        <v/>
      </c>
      <c r="T76" s="43" t="str">
        <f xml:space="preserve">IF(OR(ISBLANK(D76),NOT(AND(G76&gt;0,F76&gt;0))),"",INT(('⚙️ 全局核算参数 (Config)'!$B$32/G76))*F76)</f>
        <v/>
      </c>
      <c r="U76" s="43" t="str">
        <f xml:space="preserve">IF(OR(ISBLANK(D76),NOT(AND(G76&gt;0,F76&gt;0))),"",INT(('⚙️ 全局核算参数 (Config)'!$B$34/G76))*F76)</f>
        <v/>
      </c>
      <c r="V76" s="44" t="str">
        <f xml:space="preserve">IF(ISBLANK(D76),"",IF(R76&lt;'⚙️ 全局核算参数 (Config)'!$B$14,"🚨 穿透红线",IF(R76&gt;=0.25,"💎 高毛利款","✅ 利润健康")))</f>
        <v/>
      </c>
    </row>
    <row r="77" ht="24" customHeight="1" spans="1:22">
      <c r="A77" s="45"/>
      <c r="B77" s="46"/>
      <c r="C77" s="47"/>
      <c r="D77" s="48"/>
      <c r="E77" s="49"/>
      <c r="F77" s="49"/>
      <c r="G77" s="50"/>
      <c r="H77" s="51"/>
      <c r="I77" s="52"/>
      <c r="J77" s="45"/>
      <c r="K77" s="45"/>
      <c r="M77" s="53"/>
      <c r="O77" s="53"/>
      <c r="P77" s="53"/>
      <c r="Q77" s="40" t="str">
        <f xml:space="preserve">IF(ISBLANK(D77),"",'⚙️ 全局核算参数 (Config)'!$C$21)</f>
        <v/>
      </c>
      <c r="R77" s="41" t="str">
        <f xml:space="preserve">IF(ISBLANK(D77),"",IF(ISBLANK(I77),'⚙️ 全局核算参数 (Config)'!$B$13,I77))</f>
        <v/>
      </c>
      <c r="S77" s="42" t="str">
        <f xml:space="preserve">IF(ISBLANK(D77),"",ROUND(((D77*(1+R77)+Q77)/'⚙️ 全局核算参数 (Config)'!$C$4),2))</f>
        <v/>
      </c>
      <c r="T77" s="43" t="str">
        <f xml:space="preserve">IF(OR(ISBLANK(D77),NOT(AND(G77&gt;0,F77&gt;0))),"",INT(('⚙️ 全局核算参数 (Config)'!$B$32/G77))*F77)</f>
        <v/>
      </c>
      <c r="U77" s="43" t="str">
        <f xml:space="preserve">IF(OR(ISBLANK(D77),NOT(AND(G77&gt;0,F77&gt;0))),"",INT(('⚙️ 全局核算参数 (Config)'!$B$34/G77))*F77)</f>
        <v/>
      </c>
      <c r="V77" s="44" t="str">
        <f xml:space="preserve">IF(ISBLANK(D77),"",IF(R77&lt;'⚙️ 全局核算参数 (Config)'!$B$14,"🚨 穿透红线",IF(R77&gt;=0.25,"💎 高毛利款","✅ 利润健康")))</f>
        <v/>
      </c>
    </row>
    <row r="78" ht="24" customHeight="1" spans="1:22">
      <c r="A78" s="30"/>
      <c r="B78" s="31"/>
      <c r="C78" s="32"/>
      <c r="D78" s="33"/>
      <c r="E78" s="34"/>
      <c r="F78" s="34"/>
      <c r="G78" s="35"/>
      <c r="H78" s="36"/>
      <c r="I78" s="37"/>
      <c r="J78" s="30"/>
      <c r="K78" s="30"/>
      <c r="M78" s="53"/>
      <c r="O78" s="53"/>
      <c r="P78" s="53"/>
      <c r="Q78" s="40" t="str">
        <f xml:space="preserve">IF(ISBLANK(D78),"",'⚙️ 全局核算参数 (Config)'!$C$21)</f>
        <v/>
      </c>
      <c r="R78" s="41" t="str">
        <f xml:space="preserve">IF(ISBLANK(D78),"",IF(ISBLANK(I78),'⚙️ 全局核算参数 (Config)'!$B$13,I78))</f>
        <v/>
      </c>
      <c r="S78" s="42" t="str">
        <f xml:space="preserve">IF(ISBLANK(D78),"",ROUND(((D78*(1+R78)+Q78)/'⚙️ 全局核算参数 (Config)'!$C$4),2))</f>
        <v/>
      </c>
      <c r="T78" s="43" t="str">
        <f xml:space="preserve">IF(OR(ISBLANK(D78),NOT(AND(G78&gt;0,F78&gt;0))),"",INT(('⚙️ 全局核算参数 (Config)'!$B$32/G78))*F78)</f>
        <v/>
      </c>
      <c r="U78" s="43" t="str">
        <f xml:space="preserve">IF(OR(ISBLANK(D78),NOT(AND(G78&gt;0,F78&gt;0))),"",INT(('⚙️ 全局核算参数 (Config)'!$B$34/G78))*F78)</f>
        <v/>
      </c>
      <c r="V78" s="44" t="str">
        <f xml:space="preserve">IF(ISBLANK(D78),"",IF(R78&lt;'⚙️ 全局核算参数 (Config)'!$B$14,"🚨 穿透红线",IF(R78&gt;=0.25,"💎 高毛利款","✅ 利润健康")))</f>
        <v/>
      </c>
    </row>
    <row r="79" ht="24" customHeight="1" spans="1:22">
      <c r="A79" s="45"/>
      <c r="B79" s="46"/>
      <c r="C79" s="47"/>
      <c r="D79" s="48"/>
      <c r="E79" s="49"/>
      <c r="F79" s="49"/>
      <c r="G79" s="50"/>
      <c r="H79" s="51"/>
      <c r="I79" s="52"/>
      <c r="J79" s="45"/>
      <c r="K79" s="45"/>
      <c r="M79" s="53"/>
      <c r="O79" s="53"/>
      <c r="P79" s="53"/>
      <c r="Q79" s="40" t="str">
        <f xml:space="preserve">IF(ISBLANK(D79),"",'⚙️ 全局核算参数 (Config)'!$C$21)</f>
        <v/>
      </c>
      <c r="R79" s="41" t="str">
        <f xml:space="preserve">IF(ISBLANK(D79),"",IF(ISBLANK(I79),'⚙️ 全局核算参数 (Config)'!$B$13,I79))</f>
        <v/>
      </c>
      <c r="S79" s="42" t="str">
        <f xml:space="preserve">IF(ISBLANK(D79),"",ROUND(((D79*(1+R79)+Q79)/'⚙️ 全局核算参数 (Config)'!$C$4),2))</f>
        <v/>
      </c>
      <c r="T79" s="43" t="str">
        <f xml:space="preserve">IF(OR(ISBLANK(D79),NOT(AND(G79&gt;0,F79&gt;0))),"",INT(('⚙️ 全局核算参数 (Config)'!$B$32/G79))*F79)</f>
        <v/>
      </c>
      <c r="U79" s="43" t="str">
        <f xml:space="preserve">IF(OR(ISBLANK(D79),NOT(AND(G79&gt;0,F79&gt;0))),"",INT(('⚙️ 全局核算参数 (Config)'!$B$34/G79))*F79)</f>
        <v/>
      </c>
      <c r="V79" s="44" t="str">
        <f xml:space="preserve">IF(ISBLANK(D79),"",IF(R79&lt;'⚙️ 全局核算参数 (Config)'!$B$14,"🚨 穿透红线",IF(R79&gt;=0.25,"💎 高毛利款","✅ 利润健康")))</f>
        <v/>
      </c>
    </row>
    <row r="80" ht="24" customHeight="1" spans="1:22">
      <c r="A80" s="30"/>
      <c r="B80" s="31"/>
      <c r="C80" s="32"/>
      <c r="D80" s="33"/>
      <c r="E80" s="34"/>
      <c r="F80" s="34"/>
      <c r="G80" s="35"/>
      <c r="H80" s="36"/>
      <c r="I80" s="37"/>
      <c r="J80" s="30"/>
      <c r="K80" s="30"/>
      <c r="M80" s="53"/>
      <c r="O80" s="53"/>
      <c r="P80" s="53"/>
      <c r="Q80" s="40" t="str">
        <f xml:space="preserve">IF(ISBLANK(D80),"",'⚙️ 全局核算参数 (Config)'!$C$21)</f>
        <v/>
      </c>
      <c r="R80" s="41" t="str">
        <f xml:space="preserve">IF(ISBLANK(D80),"",IF(ISBLANK(I80),'⚙️ 全局核算参数 (Config)'!$B$13,I80))</f>
        <v/>
      </c>
      <c r="S80" s="42" t="str">
        <f xml:space="preserve">IF(ISBLANK(D80),"",ROUND(((D80*(1+R80)+Q80)/'⚙️ 全局核算参数 (Config)'!$C$4),2))</f>
        <v/>
      </c>
      <c r="T80" s="43" t="str">
        <f xml:space="preserve">IF(OR(ISBLANK(D80),NOT(AND(G80&gt;0,F80&gt;0))),"",INT(('⚙️ 全局核算参数 (Config)'!$B$32/G80))*F80)</f>
        <v/>
      </c>
      <c r="U80" s="43" t="str">
        <f xml:space="preserve">IF(OR(ISBLANK(D80),NOT(AND(G80&gt;0,F80&gt;0))),"",INT(('⚙️ 全局核算参数 (Config)'!$B$34/G80))*F80)</f>
        <v/>
      </c>
      <c r="V80" s="44" t="str">
        <f xml:space="preserve">IF(ISBLANK(D80),"",IF(R80&lt;'⚙️ 全局核算参数 (Config)'!$B$14,"🚨 穿透红线",IF(R80&gt;=0.25,"💎 高毛利款","✅ 利润健康")))</f>
        <v/>
      </c>
    </row>
    <row r="81" ht="24" customHeight="1" spans="1:22">
      <c r="A81" s="45"/>
      <c r="B81" s="46"/>
      <c r="C81" s="47"/>
      <c r="D81" s="48"/>
      <c r="E81" s="49"/>
      <c r="F81" s="49"/>
      <c r="G81" s="50"/>
      <c r="H81" s="51"/>
      <c r="I81" s="52"/>
      <c r="J81" s="45"/>
      <c r="K81" s="45"/>
      <c r="M81" s="53"/>
      <c r="O81" s="53"/>
      <c r="P81" s="53"/>
      <c r="Q81" s="40" t="str">
        <f xml:space="preserve">IF(ISBLANK(D81),"",'⚙️ 全局核算参数 (Config)'!$C$21)</f>
        <v/>
      </c>
      <c r="R81" s="41" t="str">
        <f xml:space="preserve">IF(ISBLANK(D81),"",IF(ISBLANK(I81),'⚙️ 全局核算参数 (Config)'!$B$13,I81))</f>
        <v/>
      </c>
      <c r="S81" s="42" t="str">
        <f xml:space="preserve">IF(ISBLANK(D81),"",ROUND(((D81*(1+R81)+Q81)/'⚙️ 全局核算参数 (Config)'!$C$4),2))</f>
        <v/>
      </c>
      <c r="T81" s="43" t="str">
        <f xml:space="preserve">IF(OR(ISBLANK(D81),NOT(AND(G81&gt;0,F81&gt;0))),"",INT(('⚙️ 全局核算参数 (Config)'!$B$32/G81))*F81)</f>
        <v/>
      </c>
      <c r="U81" s="43" t="str">
        <f xml:space="preserve">IF(OR(ISBLANK(D81),NOT(AND(G81&gt;0,F81&gt;0))),"",INT(('⚙️ 全局核算参数 (Config)'!$B$34/G81))*F81)</f>
        <v/>
      </c>
      <c r="V81" s="44" t="str">
        <f xml:space="preserve">IF(ISBLANK(D81),"",IF(R81&lt;'⚙️ 全局核算参数 (Config)'!$B$14,"🚨 穿透红线",IF(R81&gt;=0.25,"💎 高毛利款","✅ 利润健康")))</f>
        <v/>
      </c>
    </row>
    <row r="82" ht="24" customHeight="1" spans="1:22">
      <c r="A82" s="30"/>
      <c r="B82" s="31"/>
      <c r="C82" s="32"/>
      <c r="D82" s="33"/>
      <c r="E82" s="34"/>
      <c r="F82" s="34"/>
      <c r="G82" s="35"/>
      <c r="H82" s="36"/>
      <c r="I82" s="37"/>
      <c r="J82" s="30"/>
      <c r="K82" s="30"/>
      <c r="M82" s="53"/>
      <c r="O82" s="53"/>
      <c r="P82" s="53"/>
      <c r="Q82" s="40" t="str">
        <f xml:space="preserve">IF(ISBLANK(D82),"",'⚙️ 全局核算参数 (Config)'!$C$21)</f>
        <v/>
      </c>
      <c r="R82" s="41" t="str">
        <f xml:space="preserve">IF(ISBLANK(D82),"",IF(ISBLANK(I82),'⚙️ 全局核算参数 (Config)'!$B$13,I82))</f>
        <v/>
      </c>
      <c r="S82" s="42" t="str">
        <f xml:space="preserve">IF(ISBLANK(D82),"",ROUND(((D82*(1+R82)+Q82)/'⚙️ 全局核算参数 (Config)'!$C$4),2))</f>
        <v/>
      </c>
      <c r="T82" s="43" t="str">
        <f xml:space="preserve">IF(OR(ISBLANK(D82),NOT(AND(G82&gt;0,F82&gt;0))),"",INT(('⚙️ 全局核算参数 (Config)'!$B$32/G82))*F82)</f>
        <v/>
      </c>
      <c r="U82" s="43" t="str">
        <f xml:space="preserve">IF(OR(ISBLANK(D82),NOT(AND(G82&gt;0,F82&gt;0))),"",INT(('⚙️ 全局核算参数 (Config)'!$B$34/G82))*F82)</f>
        <v/>
      </c>
      <c r="V82" s="44" t="str">
        <f xml:space="preserve">IF(ISBLANK(D82),"",IF(R82&lt;'⚙️ 全局核算参数 (Config)'!$B$14,"🚨 穿透红线",IF(R82&gt;=0.25,"💎 高毛利款","✅ 利润健康")))</f>
        <v/>
      </c>
    </row>
    <row r="83" ht="24" customHeight="1" spans="1:22">
      <c r="A83" s="45"/>
      <c r="B83" s="46"/>
      <c r="C83" s="47"/>
      <c r="D83" s="48"/>
      <c r="E83" s="49"/>
      <c r="F83" s="49"/>
      <c r="G83" s="50"/>
      <c r="H83" s="51"/>
      <c r="I83" s="52"/>
      <c r="J83" s="45"/>
      <c r="K83" s="45"/>
      <c r="M83" s="53"/>
      <c r="O83" s="53"/>
      <c r="P83" s="53"/>
      <c r="Q83" s="40" t="str">
        <f xml:space="preserve">IF(ISBLANK(D83),"",'⚙️ 全局核算参数 (Config)'!$C$21)</f>
        <v/>
      </c>
      <c r="R83" s="41" t="str">
        <f xml:space="preserve">IF(ISBLANK(D83),"",IF(ISBLANK(I83),'⚙️ 全局核算参数 (Config)'!$B$13,I83))</f>
        <v/>
      </c>
      <c r="S83" s="42" t="str">
        <f xml:space="preserve">IF(ISBLANK(D83),"",ROUND(((D83*(1+R83)+Q83)/'⚙️ 全局核算参数 (Config)'!$C$4),2))</f>
        <v/>
      </c>
      <c r="T83" s="43" t="str">
        <f xml:space="preserve">IF(OR(ISBLANK(D83),NOT(AND(G83&gt;0,F83&gt;0))),"",INT(('⚙️ 全局核算参数 (Config)'!$B$32/G83))*F83)</f>
        <v/>
      </c>
      <c r="U83" s="43" t="str">
        <f xml:space="preserve">IF(OR(ISBLANK(D83),NOT(AND(G83&gt;0,F83&gt;0))),"",INT(('⚙️ 全局核算参数 (Config)'!$B$34/G83))*F83)</f>
        <v/>
      </c>
      <c r="V83" s="44" t="str">
        <f xml:space="preserve">IF(ISBLANK(D83),"",IF(R83&lt;'⚙️ 全局核算参数 (Config)'!$B$14,"🚨 穿透红线",IF(R83&gt;=0.25,"💎 高毛利款","✅ 利润健康")))</f>
        <v/>
      </c>
    </row>
    <row r="84" ht="24" customHeight="1" spans="1:22">
      <c r="A84" s="30"/>
      <c r="B84" s="31"/>
      <c r="C84" s="32"/>
      <c r="D84" s="33"/>
      <c r="E84" s="34"/>
      <c r="F84" s="34"/>
      <c r="G84" s="35"/>
      <c r="H84" s="36"/>
      <c r="I84" s="37"/>
      <c r="J84" s="30"/>
      <c r="K84" s="30"/>
      <c r="M84" s="53"/>
      <c r="O84" s="53"/>
      <c r="P84" s="53"/>
      <c r="Q84" s="40" t="str">
        <f xml:space="preserve">IF(ISBLANK(D84),"",'⚙️ 全局核算参数 (Config)'!$C$21)</f>
        <v/>
      </c>
      <c r="R84" s="41" t="str">
        <f xml:space="preserve">IF(ISBLANK(D84),"",IF(ISBLANK(I84),'⚙️ 全局核算参数 (Config)'!$B$13,I84))</f>
        <v/>
      </c>
      <c r="S84" s="42" t="str">
        <f xml:space="preserve">IF(ISBLANK(D84),"",ROUND(((D84*(1+R84)+Q84)/'⚙️ 全局核算参数 (Config)'!$C$4),2))</f>
        <v/>
      </c>
      <c r="T84" s="43" t="str">
        <f xml:space="preserve">IF(OR(ISBLANK(D84),NOT(AND(G84&gt;0,F84&gt;0))),"",INT(('⚙️ 全局核算参数 (Config)'!$B$32/G84))*F84)</f>
        <v/>
      </c>
      <c r="U84" s="43" t="str">
        <f xml:space="preserve">IF(OR(ISBLANK(D84),NOT(AND(G84&gt;0,F84&gt;0))),"",INT(('⚙️ 全局核算参数 (Config)'!$B$34/G84))*F84)</f>
        <v/>
      </c>
      <c r="V84" s="44" t="str">
        <f xml:space="preserve">IF(ISBLANK(D84),"",IF(R84&lt;'⚙️ 全局核算参数 (Config)'!$B$14,"🚨 穿透红线",IF(R84&gt;=0.25,"💎 高毛利款","✅ 利润健康")))</f>
        <v/>
      </c>
    </row>
    <row r="85" ht="24" customHeight="1" spans="1:22">
      <c r="A85" s="45"/>
      <c r="B85" s="46"/>
      <c r="C85" s="47"/>
      <c r="D85" s="48"/>
      <c r="E85" s="49"/>
      <c r="F85" s="49"/>
      <c r="G85" s="50"/>
      <c r="H85" s="51"/>
      <c r="I85" s="52"/>
      <c r="J85" s="45"/>
      <c r="K85" s="45"/>
      <c r="M85" s="53"/>
      <c r="O85" s="53"/>
      <c r="P85" s="53"/>
      <c r="Q85" s="40" t="str">
        <f xml:space="preserve">IF(ISBLANK(D85),"",'⚙️ 全局核算参数 (Config)'!$C$21)</f>
        <v/>
      </c>
      <c r="R85" s="41" t="str">
        <f xml:space="preserve">IF(ISBLANK(D85),"",IF(ISBLANK(I85),'⚙️ 全局核算参数 (Config)'!$B$13,I85))</f>
        <v/>
      </c>
      <c r="S85" s="42" t="str">
        <f xml:space="preserve">IF(ISBLANK(D85),"",ROUND(((D85*(1+R85)+Q85)/'⚙️ 全局核算参数 (Config)'!$C$4),2))</f>
        <v/>
      </c>
      <c r="T85" s="43" t="str">
        <f xml:space="preserve">IF(OR(ISBLANK(D85),NOT(AND(G85&gt;0,F85&gt;0))),"",INT(('⚙️ 全局核算参数 (Config)'!$B$32/G85))*F85)</f>
        <v/>
      </c>
      <c r="U85" s="43" t="str">
        <f xml:space="preserve">IF(OR(ISBLANK(D85),NOT(AND(G85&gt;0,F85&gt;0))),"",INT(('⚙️ 全局核算参数 (Config)'!$B$34/G85))*F85)</f>
        <v/>
      </c>
      <c r="V85" s="44" t="str">
        <f xml:space="preserve">IF(ISBLANK(D85),"",IF(R85&lt;'⚙️ 全局核算参数 (Config)'!$B$14,"🚨 穿透红线",IF(R85&gt;=0.25,"💎 高毛利款","✅ 利润健康")))</f>
        <v/>
      </c>
    </row>
    <row r="86" ht="24" customHeight="1" spans="1:22">
      <c r="A86" s="30"/>
      <c r="B86" s="31"/>
      <c r="C86" s="32"/>
      <c r="D86" s="33"/>
      <c r="E86" s="34"/>
      <c r="F86" s="34"/>
      <c r="G86" s="35"/>
      <c r="H86" s="36"/>
      <c r="I86" s="37"/>
      <c r="J86" s="30"/>
      <c r="K86" s="30"/>
      <c r="M86" s="53"/>
      <c r="O86" s="53"/>
      <c r="P86" s="53"/>
      <c r="Q86" s="40" t="str">
        <f xml:space="preserve">IF(ISBLANK(D86),"",'⚙️ 全局核算参数 (Config)'!$C$21)</f>
        <v/>
      </c>
      <c r="R86" s="41" t="str">
        <f xml:space="preserve">IF(ISBLANK(D86),"",IF(ISBLANK(I86),'⚙️ 全局核算参数 (Config)'!$B$13,I86))</f>
        <v/>
      </c>
      <c r="S86" s="42" t="str">
        <f xml:space="preserve">IF(ISBLANK(D86),"",ROUND(((D86*(1+R86)+Q86)/'⚙️ 全局核算参数 (Config)'!$C$4),2))</f>
        <v/>
      </c>
      <c r="T86" s="43" t="str">
        <f xml:space="preserve">IF(OR(ISBLANK(D86),NOT(AND(G86&gt;0,F86&gt;0))),"",INT(('⚙️ 全局核算参数 (Config)'!$B$32/G86))*F86)</f>
        <v/>
      </c>
      <c r="U86" s="43" t="str">
        <f xml:space="preserve">IF(OR(ISBLANK(D86),NOT(AND(G86&gt;0,F86&gt;0))),"",INT(('⚙️ 全局核算参数 (Config)'!$B$34/G86))*F86)</f>
        <v/>
      </c>
      <c r="V86" s="44" t="str">
        <f xml:space="preserve">IF(ISBLANK(D86),"",IF(R86&lt;'⚙️ 全局核算参数 (Config)'!$B$14,"🚨 穿透红线",IF(R86&gt;=0.25,"💎 高毛利款","✅ 利润健康")))</f>
        <v/>
      </c>
    </row>
    <row r="87" ht="24" customHeight="1" spans="1:22">
      <c r="A87" s="45"/>
      <c r="B87" s="46"/>
      <c r="C87" s="47"/>
      <c r="D87" s="48"/>
      <c r="E87" s="49"/>
      <c r="F87" s="49"/>
      <c r="G87" s="50"/>
      <c r="H87" s="51"/>
      <c r="I87" s="52"/>
      <c r="J87" s="45"/>
      <c r="K87" s="45"/>
      <c r="M87" s="53"/>
      <c r="O87" s="53"/>
      <c r="P87" s="53"/>
      <c r="Q87" s="40" t="str">
        <f xml:space="preserve">IF(ISBLANK(D87),"",'⚙️ 全局核算参数 (Config)'!$C$21)</f>
        <v/>
      </c>
      <c r="R87" s="41" t="str">
        <f xml:space="preserve">IF(ISBLANK(D87),"",IF(ISBLANK(I87),'⚙️ 全局核算参数 (Config)'!$B$13,I87))</f>
        <v/>
      </c>
      <c r="S87" s="42" t="str">
        <f xml:space="preserve">IF(ISBLANK(D87),"",ROUND(((D87*(1+R87)+Q87)/'⚙️ 全局核算参数 (Config)'!$C$4),2))</f>
        <v/>
      </c>
      <c r="T87" s="43" t="str">
        <f xml:space="preserve">IF(OR(ISBLANK(D87),NOT(AND(G87&gt;0,F87&gt;0))),"",INT(('⚙️ 全局核算参数 (Config)'!$B$32/G87))*F87)</f>
        <v/>
      </c>
      <c r="U87" s="43" t="str">
        <f xml:space="preserve">IF(OR(ISBLANK(D87),NOT(AND(G87&gt;0,F87&gt;0))),"",INT(('⚙️ 全局核算参数 (Config)'!$B$34/G87))*F87)</f>
        <v/>
      </c>
      <c r="V87" s="44" t="str">
        <f xml:space="preserve">IF(ISBLANK(D87),"",IF(R87&lt;'⚙️ 全局核算参数 (Config)'!$B$14,"🚨 穿透红线",IF(R87&gt;=0.25,"💎 高毛利款","✅ 利润健康")))</f>
        <v/>
      </c>
    </row>
    <row r="88" ht="24" customHeight="1" spans="1:22">
      <c r="A88" s="30"/>
      <c r="B88" s="31"/>
      <c r="C88" s="32"/>
      <c r="D88" s="33"/>
      <c r="E88" s="34"/>
      <c r="F88" s="34"/>
      <c r="G88" s="35"/>
      <c r="H88" s="36"/>
      <c r="I88" s="37"/>
      <c r="J88" s="30"/>
      <c r="K88" s="30"/>
      <c r="M88" s="53"/>
      <c r="O88" s="53"/>
      <c r="P88" s="53"/>
      <c r="Q88" s="40" t="str">
        <f xml:space="preserve">IF(ISBLANK(D88),"",'⚙️ 全局核算参数 (Config)'!$C$21)</f>
        <v/>
      </c>
      <c r="R88" s="41" t="str">
        <f xml:space="preserve">IF(ISBLANK(D88),"",IF(ISBLANK(I88),'⚙️ 全局核算参数 (Config)'!$B$13,I88))</f>
        <v/>
      </c>
      <c r="S88" s="42" t="str">
        <f xml:space="preserve">IF(ISBLANK(D88),"",ROUND(((D88*(1+R88)+Q88)/'⚙️ 全局核算参数 (Config)'!$C$4),2))</f>
        <v/>
      </c>
      <c r="T88" s="43" t="str">
        <f xml:space="preserve">IF(OR(ISBLANK(D88),NOT(AND(G88&gt;0,F88&gt;0))),"",INT(('⚙️ 全局核算参数 (Config)'!$B$32/G88))*F88)</f>
        <v/>
      </c>
      <c r="U88" s="43" t="str">
        <f xml:space="preserve">IF(OR(ISBLANK(D88),NOT(AND(G88&gt;0,F88&gt;0))),"",INT(('⚙️ 全局核算参数 (Config)'!$B$34/G88))*F88)</f>
        <v/>
      </c>
      <c r="V88" s="44" t="str">
        <f xml:space="preserve">IF(ISBLANK(D88),"",IF(R88&lt;'⚙️ 全局核算参数 (Config)'!$B$14,"🚨 穿透红线",IF(R88&gt;=0.25,"💎 高毛利款","✅ 利润健康")))</f>
        <v/>
      </c>
    </row>
    <row r="89" ht="24" customHeight="1" spans="1:22">
      <c r="A89" s="45"/>
      <c r="B89" s="46"/>
      <c r="C89" s="47"/>
      <c r="D89" s="48"/>
      <c r="E89" s="49"/>
      <c r="F89" s="49"/>
      <c r="G89" s="50"/>
      <c r="H89" s="51"/>
      <c r="I89" s="52"/>
      <c r="J89" s="45"/>
      <c r="K89" s="45"/>
      <c r="M89" s="53"/>
      <c r="O89" s="53"/>
      <c r="P89" s="53"/>
      <c r="Q89" s="40" t="str">
        <f xml:space="preserve">IF(ISBLANK(D89),"",'⚙️ 全局核算参数 (Config)'!$C$21)</f>
        <v/>
      </c>
      <c r="R89" s="41" t="str">
        <f xml:space="preserve">IF(ISBLANK(D89),"",IF(ISBLANK(I89),'⚙️ 全局核算参数 (Config)'!$B$13,I89))</f>
        <v/>
      </c>
      <c r="S89" s="42" t="str">
        <f xml:space="preserve">IF(ISBLANK(D89),"",ROUND(((D89*(1+R89)+Q89)/'⚙️ 全局核算参数 (Config)'!$C$4),2))</f>
        <v/>
      </c>
      <c r="T89" s="43" t="str">
        <f xml:space="preserve">IF(OR(ISBLANK(D89),NOT(AND(G89&gt;0,F89&gt;0))),"",INT(('⚙️ 全局核算参数 (Config)'!$B$32/G89))*F89)</f>
        <v/>
      </c>
      <c r="U89" s="43" t="str">
        <f xml:space="preserve">IF(OR(ISBLANK(D89),NOT(AND(G89&gt;0,F89&gt;0))),"",INT(('⚙️ 全局核算参数 (Config)'!$B$34/G89))*F89)</f>
        <v/>
      </c>
      <c r="V89" s="44" t="str">
        <f xml:space="preserve">IF(ISBLANK(D89),"",IF(R89&lt;'⚙️ 全局核算参数 (Config)'!$B$14,"🚨 穿透红线",IF(R89&gt;=0.25,"💎 高毛利款","✅ 利润健康")))</f>
        <v/>
      </c>
    </row>
    <row r="90" ht="24" customHeight="1" spans="1:22">
      <c r="A90" s="30"/>
      <c r="B90" s="31"/>
      <c r="C90" s="32"/>
      <c r="D90" s="33"/>
      <c r="E90" s="34"/>
      <c r="F90" s="34"/>
      <c r="G90" s="35"/>
      <c r="H90" s="36"/>
      <c r="I90" s="37"/>
      <c r="J90" s="30"/>
      <c r="K90" s="30"/>
      <c r="M90" s="53"/>
      <c r="O90" s="53"/>
      <c r="P90" s="53"/>
      <c r="Q90" s="40" t="str">
        <f xml:space="preserve">IF(ISBLANK(D90),"",'⚙️ 全局核算参数 (Config)'!$C$21)</f>
        <v/>
      </c>
      <c r="R90" s="41" t="str">
        <f xml:space="preserve">IF(ISBLANK(D90),"",IF(ISBLANK(I90),'⚙️ 全局核算参数 (Config)'!$B$13,I90))</f>
        <v/>
      </c>
      <c r="S90" s="42" t="str">
        <f xml:space="preserve">IF(ISBLANK(D90),"",ROUND(((D90*(1+R90)+Q90)/'⚙️ 全局核算参数 (Config)'!$C$4),2))</f>
        <v/>
      </c>
      <c r="T90" s="43" t="str">
        <f xml:space="preserve">IF(OR(ISBLANK(D90),NOT(AND(G90&gt;0,F90&gt;0))),"",INT(('⚙️ 全局核算参数 (Config)'!$B$32/G90))*F90)</f>
        <v/>
      </c>
      <c r="U90" s="43" t="str">
        <f xml:space="preserve">IF(OR(ISBLANK(D90),NOT(AND(G90&gt;0,F90&gt;0))),"",INT(('⚙️ 全局核算参数 (Config)'!$B$34/G90))*F90)</f>
        <v/>
      </c>
      <c r="V90" s="44" t="str">
        <f xml:space="preserve">IF(ISBLANK(D90),"",IF(R90&lt;'⚙️ 全局核算参数 (Config)'!$B$14,"🚨 穿透红线",IF(R90&gt;=0.25,"💎 高毛利款","✅ 利润健康")))</f>
        <v/>
      </c>
    </row>
    <row r="91" ht="24" customHeight="1" spans="1:22">
      <c r="A91" s="45"/>
      <c r="B91" s="46"/>
      <c r="C91" s="47"/>
      <c r="D91" s="48"/>
      <c r="E91" s="49"/>
      <c r="F91" s="49"/>
      <c r="G91" s="50"/>
      <c r="H91" s="51"/>
      <c r="I91" s="52"/>
      <c r="J91" s="45"/>
      <c r="K91" s="45"/>
      <c r="M91" s="53"/>
      <c r="O91" s="53"/>
      <c r="P91" s="53"/>
      <c r="Q91" s="40" t="str">
        <f xml:space="preserve">IF(ISBLANK(D91),"",'⚙️ 全局核算参数 (Config)'!$C$21)</f>
        <v/>
      </c>
      <c r="R91" s="41" t="str">
        <f xml:space="preserve">IF(ISBLANK(D91),"",IF(ISBLANK(I91),'⚙️ 全局核算参数 (Config)'!$B$13,I91))</f>
        <v/>
      </c>
      <c r="S91" s="42" t="str">
        <f xml:space="preserve">IF(ISBLANK(D91),"",ROUND(((D91*(1+R91)+Q91)/'⚙️ 全局核算参数 (Config)'!$C$4),2))</f>
        <v/>
      </c>
      <c r="T91" s="43" t="str">
        <f xml:space="preserve">IF(OR(ISBLANK(D91),NOT(AND(G91&gt;0,F91&gt;0))),"",INT(('⚙️ 全局核算参数 (Config)'!$B$32/G91))*F91)</f>
        <v/>
      </c>
      <c r="U91" s="43" t="str">
        <f xml:space="preserve">IF(OR(ISBLANK(D91),NOT(AND(G91&gt;0,F91&gt;0))),"",INT(('⚙️ 全局核算参数 (Config)'!$B$34/G91))*F91)</f>
        <v/>
      </c>
      <c r="V91" s="44" t="str">
        <f xml:space="preserve">IF(ISBLANK(D91),"",IF(R91&lt;'⚙️ 全局核算参数 (Config)'!$B$14,"🚨 穿透红线",IF(R91&gt;=0.25,"💎 高毛利款","✅ 利润健康")))</f>
        <v/>
      </c>
    </row>
    <row r="92" ht="24" customHeight="1" spans="1:22">
      <c r="A92" s="30"/>
      <c r="B92" s="31"/>
      <c r="C92" s="32"/>
      <c r="D92" s="33"/>
      <c r="E92" s="34"/>
      <c r="F92" s="34"/>
      <c r="G92" s="35"/>
      <c r="H92" s="36"/>
      <c r="I92" s="37"/>
      <c r="J92" s="30"/>
      <c r="K92" s="30"/>
      <c r="M92" s="53"/>
      <c r="O92" s="53"/>
      <c r="P92" s="53"/>
      <c r="Q92" s="40" t="str">
        <f xml:space="preserve">IF(ISBLANK(D92),"",'⚙️ 全局核算参数 (Config)'!$C$21)</f>
        <v/>
      </c>
      <c r="R92" s="41" t="str">
        <f xml:space="preserve">IF(ISBLANK(D92),"",IF(ISBLANK(I92),'⚙️ 全局核算参数 (Config)'!$B$13,I92))</f>
        <v/>
      </c>
      <c r="S92" s="42" t="str">
        <f xml:space="preserve">IF(ISBLANK(D92),"",ROUND(((D92*(1+R92)+Q92)/'⚙️ 全局核算参数 (Config)'!$C$4),2))</f>
        <v/>
      </c>
      <c r="T92" s="43" t="str">
        <f xml:space="preserve">IF(OR(ISBLANK(D92),NOT(AND(G92&gt;0,F92&gt;0))),"",INT(('⚙️ 全局核算参数 (Config)'!$B$32/G92))*F92)</f>
        <v/>
      </c>
      <c r="U92" s="43" t="str">
        <f xml:space="preserve">IF(OR(ISBLANK(D92),NOT(AND(G92&gt;0,F92&gt;0))),"",INT(('⚙️ 全局核算参数 (Config)'!$B$34/G92))*F92)</f>
        <v/>
      </c>
      <c r="V92" s="44" t="str">
        <f xml:space="preserve">IF(ISBLANK(D92),"",IF(R92&lt;'⚙️ 全局核算参数 (Config)'!$B$14,"🚨 穿透红线",IF(R92&gt;=0.25,"💎 高毛利款","✅ 利润健康")))</f>
        <v/>
      </c>
    </row>
    <row r="93" ht="24" customHeight="1" spans="1:22">
      <c r="A93" s="45"/>
      <c r="B93" s="46"/>
      <c r="C93" s="47"/>
      <c r="D93" s="48"/>
      <c r="E93" s="49"/>
      <c r="F93" s="49"/>
      <c r="G93" s="50"/>
      <c r="H93" s="51"/>
      <c r="I93" s="52"/>
      <c r="J93" s="45"/>
      <c r="K93" s="45"/>
      <c r="M93" s="53"/>
      <c r="O93" s="53"/>
      <c r="P93" s="53"/>
      <c r="Q93" s="40" t="str">
        <f xml:space="preserve">IF(ISBLANK(D93),"",'⚙️ 全局核算参数 (Config)'!$C$21)</f>
        <v/>
      </c>
      <c r="R93" s="41" t="str">
        <f xml:space="preserve">IF(ISBLANK(D93),"",IF(ISBLANK(I93),'⚙️ 全局核算参数 (Config)'!$B$13,I93))</f>
        <v/>
      </c>
      <c r="S93" s="42" t="str">
        <f xml:space="preserve">IF(ISBLANK(D93),"",ROUND(((D93*(1+R93)+Q93)/'⚙️ 全局核算参数 (Config)'!$C$4),2))</f>
        <v/>
      </c>
      <c r="T93" s="43" t="str">
        <f xml:space="preserve">IF(OR(ISBLANK(D93),NOT(AND(G93&gt;0,F93&gt;0))),"",INT(('⚙️ 全局核算参数 (Config)'!$B$32/G93))*F93)</f>
        <v/>
      </c>
      <c r="U93" s="43" t="str">
        <f xml:space="preserve">IF(OR(ISBLANK(D93),NOT(AND(G93&gt;0,F93&gt;0))),"",INT(('⚙️ 全局核算参数 (Config)'!$B$34/G93))*F93)</f>
        <v/>
      </c>
      <c r="V93" s="44" t="str">
        <f xml:space="preserve">IF(ISBLANK(D93),"",IF(R93&lt;'⚙️ 全局核算参数 (Config)'!$B$14,"🚨 穿透红线",IF(R93&gt;=0.25,"💎 高毛利款","✅ 利润健康")))</f>
        <v/>
      </c>
    </row>
    <row r="94" ht="24" customHeight="1" spans="1:22">
      <c r="A94" s="30"/>
      <c r="B94" s="31"/>
      <c r="C94" s="32"/>
      <c r="D94" s="33"/>
      <c r="E94" s="34"/>
      <c r="F94" s="34"/>
      <c r="G94" s="35"/>
      <c r="H94" s="36"/>
      <c r="I94" s="37"/>
      <c r="J94" s="30"/>
      <c r="K94" s="30"/>
      <c r="M94" s="53"/>
      <c r="O94" s="53"/>
      <c r="P94" s="53"/>
      <c r="Q94" s="40" t="str">
        <f xml:space="preserve">IF(ISBLANK(D94),"",'⚙️ 全局核算参数 (Config)'!$C$21)</f>
        <v/>
      </c>
      <c r="R94" s="41" t="str">
        <f xml:space="preserve">IF(ISBLANK(D94),"",IF(ISBLANK(I94),'⚙️ 全局核算参数 (Config)'!$B$13,I94))</f>
        <v/>
      </c>
      <c r="S94" s="42" t="str">
        <f xml:space="preserve">IF(ISBLANK(D94),"",ROUND(((D94*(1+R94)+Q94)/'⚙️ 全局核算参数 (Config)'!$C$4),2))</f>
        <v/>
      </c>
      <c r="T94" s="43" t="str">
        <f xml:space="preserve">IF(OR(ISBLANK(D94),NOT(AND(G94&gt;0,F94&gt;0))),"",INT(('⚙️ 全局核算参数 (Config)'!$B$32/G94))*F94)</f>
        <v/>
      </c>
      <c r="U94" s="43" t="str">
        <f xml:space="preserve">IF(OR(ISBLANK(D94),NOT(AND(G94&gt;0,F94&gt;0))),"",INT(('⚙️ 全局核算参数 (Config)'!$B$34/G94))*F94)</f>
        <v/>
      </c>
      <c r="V94" s="44" t="str">
        <f xml:space="preserve">IF(ISBLANK(D94),"",IF(R94&lt;'⚙️ 全局核算参数 (Config)'!$B$14,"🚨 穿透红线",IF(R94&gt;=0.25,"💎 高毛利款","✅ 利润健康")))</f>
        <v/>
      </c>
    </row>
    <row r="95" ht="24" customHeight="1" spans="1:22">
      <c r="A95" s="45"/>
      <c r="B95" s="46"/>
      <c r="C95" s="47"/>
      <c r="D95" s="48"/>
      <c r="E95" s="49"/>
      <c r="F95" s="49"/>
      <c r="G95" s="50"/>
      <c r="H95" s="51"/>
      <c r="I95" s="52"/>
      <c r="J95" s="45"/>
      <c r="K95" s="45"/>
      <c r="M95" s="53"/>
      <c r="O95" s="53"/>
      <c r="P95" s="53"/>
      <c r="Q95" s="40" t="str">
        <f xml:space="preserve">IF(ISBLANK(D95),"",'⚙️ 全局核算参数 (Config)'!$C$21)</f>
        <v/>
      </c>
      <c r="R95" s="41" t="str">
        <f xml:space="preserve">IF(ISBLANK(D95),"",IF(ISBLANK(I95),'⚙️ 全局核算参数 (Config)'!$B$13,I95))</f>
        <v/>
      </c>
      <c r="S95" s="42" t="str">
        <f xml:space="preserve">IF(ISBLANK(D95),"",ROUND(((D95*(1+R95)+Q95)/'⚙️ 全局核算参数 (Config)'!$C$4),2))</f>
        <v/>
      </c>
      <c r="T95" s="43" t="str">
        <f xml:space="preserve">IF(OR(ISBLANK(D95),NOT(AND(G95&gt;0,F95&gt;0))),"",INT(('⚙️ 全局核算参数 (Config)'!$B$32/G95))*F95)</f>
        <v/>
      </c>
      <c r="U95" s="43" t="str">
        <f xml:space="preserve">IF(OR(ISBLANK(D95),NOT(AND(G95&gt;0,F95&gt;0))),"",INT(('⚙️ 全局核算参数 (Config)'!$B$34/G95))*F95)</f>
        <v/>
      </c>
      <c r="V95" s="44" t="str">
        <f xml:space="preserve">IF(ISBLANK(D95),"",IF(R95&lt;'⚙️ 全局核算参数 (Config)'!$B$14,"🚨 穿透红线",IF(R95&gt;=0.25,"💎 高毛利款","✅ 利润健康")))</f>
        <v/>
      </c>
    </row>
    <row r="96" ht="24" customHeight="1" spans="1:22">
      <c r="A96" s="30"/>
      <c r="B96" s="31"/>
      <c r="C96" s="32"/>
      <c r="D96" s="33"/>
      <c r="E96" s="34"/>
      <c r="F96" s="34"/>
      <c r="G96" s="35"/>
      <c r="H96" s="36"/>
      <c r="I96" s="37"/>
      <c r="J96" s="30"/>
      <c r="K96" s="30"/>
      <c r="M96" s="53"/>
      <c r="O96" s="53"/>
      <c r="P96" s="53"/>
      <c r="Q96" s="40" t="str">
        <f xml:space="preserve">IF(ISBLANK(D96),"",'⚙️ 全局核算参数 (Config)'!$C$21)</f>
        <v/>
      </c>
      <c r="R96" s="41" t="str">
        <f xml:space="preserve">IF(ISBLANK(D96),"",IF(ISBLANK(I96),'⚙️ 全局核算参数 (Config)'!$B$13,I96))</f>
        <v/>
      </c>
      <c r="S96" s="42" t="str">
        <f xml:space="preserve">IF(ISBLANK(D96),"",ROUND(((D96*(1+R96)+Q96)/'⚙️ 全局核算参数 (Config)'!$C$4),2))</f>
        <v/>
      </c>
      <c r="T96" s="43" t="str">
        <f xml:space="preserve">IF(OR(ISBLANK(D96),NOT(AND(G96&gt;0,F96&gt;0))),"",INT(('⚙️ 全局核算参数 (Config)'!$B$32/G96))*F96)</f>
        <v/>
      </c>
      <c r="U96" s="43" t="str">
        <f xml:space="preserve">IF(OR(ISBLANK(D96),NOT(AND(G96&gt;0,F96&gt;0))),"",INT(('⚙️ 全局核算参数 (Config)'!$B$34/G96))*F96)</f>
        <v/>
      </c>
      <c r="V96" s="44" t="str">
        <f xml:space="preserve">IF(ISBLANK(D96),"",IF(R96&lt;'⚙️ 全局核算参数 (Config)'!$B$14,"🚨 穿透红线",IF(R96&gt;=0.25,"💎 高毛利款","✅ 利润健康")))</f>
        <v/>
      </c>
    </row>
    <row r="97" ht="24" customHeight="1" spans="1:22">
      <c r="A97" s="45"/>
      <c r="B97" s="46"/>
      <c r="C97" s="47"/>
      <c r="D97" s="48"/>
      <c r="E97" s="49"/>
      <c r="F97" s="49"/>
      <c r="G97" s="50"/>
      <c r="H97" s="51"/>
      <c r="I97" s="52"/>
      <c r="J97" s="45"/>
      <c r="K97" s="45"/>
      <c r="M97" s="53"/>
      <c r="O97" s="53"/>
      <c r="P97" s="53"/>
      <c r="Q97" s="40" t="str">
        <f xml:space="preserve">IF(ISBLANK(D97),"",'⚙️ 全局核算参数 (Config)'!$C$21)</f>
        <v/>
      </c>
      <c r="R97" s="41" t="str">
        <f xml:space="preserve">IF(ISBLANK(D97),"",IF(ISBLANK(I97),'⚙️ 全局核算参数 (Config)'!$B$13,I97))</f>
        <v/>
      </c>
      <c r="S97" s="42" t="str">
        <f xml:space="preserve">IF(ISBLANK(D97),"",ROUND(((D97*(1+R97)+Q97)/'⚙️ 全局核算参数 (Config)'!$C$4),2))</f>
        <v/>
      </c>
      <c r="T97" s="43" t="str">
        <f xml:space="preserve">IF(OR(ISBLANK(D97),NOT(AND(G97&gt;0,F97&gt;0))),"",INT(('⚙️ 全局核算参数 (Config)'!$B$32/G97))*F97)</f>
        <v/>
      </c>
      <c r="U97" s="43" t="str">
        <f xml:space="preserve">IF(OR(ISBLANK(D97),NOT(AND(G97&gt;0,F97&gt;0))),"",INT(('⚙️ 全局核算参数 (Config)'!$B$34/G97))*F97)</f>
        <v/>
      </c>
      <c r="V97" s="44" t="str">
        <f xml:space="preserve">IF(ISBLANK(D97),"",IF(R97&lt;'⚙️ 全局核算参数 (Config)'!$B$14,"🚨 穿透红线",IF(R97&gt;=0.25,"💎 高毛利款","✅ 利润健康")))</f>
        <v/>
      </c>
    </row>
    <row r="98" ht="24" customHeight="1" spans="1:22">
      <c r="A98" s="30"/>
      <c r="B98" s="31"/>
      <c r="C98" s="32"/>
      <c r="D98" s="33"/>
      <c r="E98" s="34"/>
      <c r="F98" s="34"/>
      <c r="G98" s="35"/>
      <c r="H98" s="36"/>
      <c r="I98" s="37"/>
      <c r="J98" s="30"/>
      <c r="K98" s="30"/>
      <c r="M98" s="53"/>
      <c r="O98" s="53"/>
      <c r="P98" s="53"/>
      <c r="Q98" s="40" t="str">
        <f xml:space="preserve">IF(ISBLANK(D98),"",'⚙️ 全局核算参数 (Config)'!$C$21)</f>
        <v/>
      </c>
      <c r="R98" s="41" t="str">
        <f xml:space="preserve">IF(ISBLANK(D98),"",IF(ISBLANK(I98),'⚙️ 全局核算参数 (Config)'!$B$13,I98))</f>
        <v/>
      </c>
      <c r="S98" s="42" t="str">
        <f xml:space="preserve">IF(ISBLANK(D98),"",ROUND(((D98*(1+R98)+Q98)/'⚙️ 全局核算参数 (Config)'!$C$4),2))</f>
        <v/>
      </c>
      <c r="T98" s="43" t="str">
        <f xml:space="preserve">IF(OR(ISBLANK(D98),NOT(AND(G98&gt;0,F98&gt;0))),"",INT(('⚙️ 全局核算参数 (Config)'!$B$32/G98))*F98)</f>
        <v/>
      </c>
      <c r="U98" s="43" t="str">
        <f xml:space="preserve">IF(OR(ISBLANK(D98),NOT(AND(G98&gt;0,F98&gt;0))),"",INT(('⚙️ 全局核算参数 (Config)'!$B$34/G98))*F98)</f>
        <v/>
      </c>
      <c r="V98" s="44" t="str">
        <f xml:space="preserve">IF(ISBLANK(D98),"",IF(R98&lt;'⚙️ 全局核算参数 (Config)'!$B$14,"🚨 穿透红线",IF(R98&gt;=0.25,"💎 高毛利款","✅ 利润健康")))</f>
        <v/>
      </c>
    </row>
    <row r="99" ht="24" customHeight="1" spans="1:22">
      <c r="A99" s="45"/>
      <c r="B99" s="46"/>
      <c r="C99" s="47"/>
      <c r="D99" s="48"/>
      <c r="E99" s="49"/>
      <c r="F99" s="49"/>
      <c r="G99" s="50"/>
      <c r="H99" s="51"/>
      <c r="I99" s="52"/>
      <c r="J99" s="45"/>
      <c r="K99" s="45"/>
      <c r="M99" s="53"/>
      <c r="O99" s="53"/>
      <c r="P99" s="53"/>
      <c r="Q99" s="40" t="str">
        <f xml:space="preserve">IF(ISBLANK(D99),"",'⚙️ 全局核算参数 (Config)'!$C$21)</f>
        <v/>
      </c>
      <c r="R99" s="41" t="str">
        <f xml:space="preserve">IF(ISBLANK(D99),"",IF(ISBLANK(I99),'⚙️ 全局核算参数 (Config)'!$B$13,I99))</f>
        <v/>
      </c>
      <c r="S99" s="42" t="str">
        <f xml:space="preserve">IF(ISBLANK(D99),"",ROUND(((D99*(1+R99)+Q99)/'⚙️ 全局核算参数 (Config)'!$C$4),2))</f>
        <v/>
      </c>
      <c r="T99" s="43" t="str">
        <f xml:space="preserve">IF(OR(ISBLANK(D99),NOT(AND(G99&gt;0,F99&gt;0))),"",INT(('⚙️ 全局核算参数 (Config)'!$B$32/G99))*F99)</f>
        <v/>
      </c>
      <c r="U99" s="43" t="str">
        <f xml:space="preserve">IF(OR(ISBLANK(D99),NOT(AND(G99&gt;0,F99&gt;0))),"",INT(('⚙️ 全局核算参数 (Config)'!$B$34/G99))*F99)</f>
        <v/>
      </c>
      <c r="V99" s="44" t="str">
        <f xml:space="preserve">IF(ISBLANK(D99),"",IF(R99&lt;'⚙️ 全局核算参数 (Config)'!$B$14,"🚨 穿透红线",IF(R99&gt;=0.25,"💎 高毛利款","✅ 利润健康")))</f>
        <v/>
      </c>
    </row>
    <row r="100" ht="24" customHeight="1" spans="1:22">
      <c r="A100" s="30"/>
      <c r="B100" s="31"/>
      <c r="C100" s="32"/>
      <c r="D100" s="33"/>
      <c r="E100" s="34"/>
      <c r="F100" s="34"/>
      <c r="G100" s="35"/>
      <c r="H100" s="36"/>
      <c r="I100" s="37"/>
      <c r="J100" s="30"/>
      <c r="K100" s="30"/>
      <c r="M100" s="53"/>
      <c r="O100" s="53"/>
      <c r="P100" s="53"/>
      <c r="Q100" s="40" t="str">
        <f xml:space="preserve">IF(ISBLANK(D100),"",'⚙️ 全局核算参数 (Config)'!$C$21)</f>
        <v/>
      </c>
      <c r="R100" s="41" t="str">
        <f xml:space="preserve">IF(ISBLANK(D100),"",IF(ISBLANK(I100),'⚙️ 全局核算参数 (Config)'!$B$13,I100))</f>
        <v/>
      </c>
      <c r="S100" s="42" t="str">
        <f xml:space="preserve">IF(ISBLANK(D100),"",ROUND(((D100*(1+R100)+Q100)/'⚙️ 全局核算参数 (Config)'!$C$4),2))</f>
        <v/>
      </c>
      <c r="T100" s="43" t="str">
        <f xml:space="preserve">IF(OR(ISBLANK(D100),NOT(AND(G100&gt;0,F100&gt;0))),"",INT(('⚙️ 全局核算参数 (Config)'!$B$32/G100))*F100)</f>
        <v/>
      </c>
      <c r="U100" s="43" t="str">
        <f xml:space="preserve">IF(OR(ISBLANK(D100),NOT(AND(G100&gt;0,F100&gt;0))),"",INT(('⚙️ 全局核算参数 (Config)'!$B$34/G100))*F100)</f>
        <v/>
      </c>
      <c r="V100" s="44" t="str">
        <f xml:space="preserve">IF(ISBLANK(D100),"",IF(R100&lt;'⚙️ 全局核算参数 (Config)'!$B$14,"🚨 穿透红线",IF(R100&gt;=0.25,"💎 高毛利款","✅ 利润健康")))</f>
        <v/>
      </c>
    </row>
    <row r="101" ht="24" customHeight="1" spans="1:22">
      <c r="A101" s="45"/>
      <c r="B101" s="46"/>
      <c r="C101" s="47"/>
      <c r="D101" s="48"/>
      <c r="E101" s="49"/>
      <c r="F101" s="49"/>
      <c r="G101" s="50"/>
      <c r="H101" s="51"/>
      <c r="I101" s="52"/>
      <c r="J101" s="45"/>
      <c r="K101" s="45"/>
      <c r="M101" s="53"/>
      <c r="O101" s="53"/>
      <c r="P101" s="53"/>
      <c r="Q101" s="40" t="str">
        <f xml:space="preserve">IF(ISBLANK(D101),"",'⚙️ 全局核算参数 (Config)'!$C$21)</f>
        <v/>
      </c>
      <c r="R101" s="41" t="str">
        <f xml:space="preserve">IF(ISBLANK(D101),"",IF(ISBLANK(I101),'⚙️ 全局核算参数 (Config)'!$B$13,I101))</f>
        <v/>
      </c>
      <c r="S101" s="42" t="str">
        <f xml:space="preserve">IF(ISBLANK(D101),"",ROUND(((D101*(1+R101)+Q101)/'⚙️ 全局核算参数 (Config)'!$C$4),2))</f>
        <v/>
      </c>
      <c r="T101" s="43" t="str">
        <f xml:space="preserve">IF(OR(ISBLANK(D101),NOT(AND(G101&gt;0,F101&gt;0))),"",INT(('⚙️ 全局核算参数 (Config)'!$B$32/G101))*F101)</f>
        <v/>
      </c>
      <c r="U101" s="43" t="str">
        <f xml:space="preserve">IF(OR(ISBLANK(D101),NOT(AND(G101&gt;0,F101&gt;0))),"",INT(('⚙️ 全局核算参数 (Config)'!$B$34/G101))*F101)</f>
        <v/>
      </c>
      <c r="V101" s="44" t="str">
        <f xml:space="preserve">IF(ISBLANK(D101),"",IF(R101&lt;'⚙️ 全局核算参数 (Config)'!$B$14,"🚨 穿透红线",IF(R101&gt;=0.25,"💎 高毛利款","✅ 利润健康")))</f>
        <v/>
      </c>
    </row>
    <row r="102" ht="24" customHeight="1" spans="1:22">
      <c r="A102" s="30"/>
      <c r="B102" s="31"/>
      <c r="C102" s="32"/>
      <c r="D102" s="33"/>
      <c r="E102" s="34"/>
      <c r="F102" s="34"/>
      <c r="G102" s="35"/>
      <c r="H102" s="36"/>
      <c r="I102" s="37"/>
      <c r="J102" s="30"/>
      <c r="K102" s="30"/>
      <c r="M102" s="53"/>
      <c r="O102" s="53"/>
      <c r="P102" s="53"/>
      <c r="Q102" s="40" t="str">
        <f xml:space="preserve">IF(ISBLANK(D102),"",'⚙️ 全局核算参数 (Config)'!$C$21)</f>
        <v/>
      </c>
      <c r="R102" s="41" t="str">
        <f xml:space="preserve">IF(ISBLANK(D102),"",IF(ISBLANK(I102),'⚙️ 全局核算参数 (Config)'!$B$13,I102))</f>
        <v/>
      </c>
      <c r="S102" s="42" t="str">
        <f xml:space="preserve">IF(ISBLANK(D102),"",ROUND(((D102*(1+R102)+Q102)/'⚙️ 全局核算参数 (Config)'!$C$4),2))</f>
        <v/>
      </c>
      <c r="T102" s="43" t="str">
        <f xml:space="preserve">IF(OR(ISBLANK(D102),NOT(AND(G102&gt;0,F102&gt;0))),"",INT(('⚙️ 全局核算参数 (Config)'!$B$32/G102))*F102)</f>
        <v/>
      </c>
      <c r="U102" s="43" t="str">
        <f xml:space="preserve">IF(OR(ISBLANK(D102),NOT(AND(G102&gt;0,F102&gt;0))),"",INT(('⚙️ 全局核算参数 (Config)'!$B$34/G102))*F102)</f>
        <v/>
      </c>
      <c r="V102" s="44" t="str">
        <f xml:space="preserve">IF(ISBLANK(D102),"",IF(R102&lt;'⚙️ 全局核算参数 (Config)'!$B$14,"🚨 穿透红线",IF(R102&gt;=0.25,"💎 高毛利款","✅ 利润健康")))</f>
        <v/>
      </c>
    </row>
    <row r="103" ht="24" customHeight="1" spans="1:22">
      <c r="A103" s="45"/>
      <c r="B103" s="46"/>
      <c r="C103" s="47"/>
      <c r="D103" s="48"/>
      <c r="E103" s="49"/>
      <c r="F103" s="49"/>
      <c r="G103" s="50"/>
      <c r="H103" s="51"/>
      <c r="I103" s="52"/>
      <c r="J103" s="45"/>
      <c r="K103" s="45"/>
      <c r="M103" s="53"/>
      <c r="O103" s="53"/>
      <c r="P103" s="53"/>
      <c r="Q103" s="40" t="str">
        <f xml:space="preserve">IF(ISBLANK(D103),"",'⚙️ 全局核算参数 (Config)'!$C$21)</f>
        <v/>
      </c>
      <c r="R103" s="41" t="str">
        <f xml:space="preserve">IF(ISBLANK(D103),"",IF(ISBLANK(I103),'⚙️ 全局核算参数 (Config)'!$B$13,I103))</f>
        <v/>
      </c>
      <c r="S103" s="42" t="str">
        <f xml:space="preserve">IF(ISBLANK(D103),"",ROUND(((D103*(1+R103)+Q103)/'⚙️ 全局核算参数 (Config)'!$C$4),2))</f>
        <v/>
      </c>
      <c r="T103" s="43" t="str">
        <f xml:space="preserve">IF(OR(ISBLANK(D103),NOT(AND(G103&gt;0,F103&gt;0))),"",INT(('⚙️ 全局核算参数 (Config)'!$B$32/G103))*F103)</f>
        <v/>
      </c>
      <c r="U103" s="43" t="str">
        <f xml:space="preserve">IF(OR(ISBLANK(D103),NOT(AND(G103&gt;0,F103&gt;0))),"",INT(('⚙️ 全局核算参数 (Config)'!$B$34/G103))*F103)</f>
        <v/>
      </c>
      <c r="V103" s="44" t="str">
        <f xml:space="preserve">IF(ISBLANK(D103),"",IF(R103&lt;'⚙️ 全局核算参数 (Config)'!$B$14,"🚨 穿透红线",IF(R103&gt;=0.25,"💎 高毛利款","✅ 利润健康")))</f>
        <v/>
      </c>
    </row>
    <row r="104" ht="24" customHeight="1" spans="1:22">
      <c r="A104" s="30"/>
      <c r="B104" s="31"/>
      <c r="C104" s="32"/>
      <c r="D104" s="33"/>
      <c r="E104" s="34"/>
      <c r="F104" s="34"/>
      <c r="G104" s="35"/>
      <c r="H104" s="36"/>
      <c r="I104" s="37"/>
      <c r="J104" s="30"/>
      <c r="K104" s="30"/>
      <c r="M104" s="53"/>
      <c r="O104" s="53"/>
      <c r="P104" s="53"/>
      <c r="Q104" s="40" t="str">
        <f xml:space="preserve">IF(ISBLANK(D104),"",'⚙️ 全局核算参数 (Config)'!$C$21)</f>
        <v/>
      </c>
      <c r="R104" s="41" t="str">
        <f xml:space="preserve">IF(ISBLANK(D104),"",IF(ISBLANK(I104),'⚙️ 全局核算参数 (Config)'!$B$13,I104))</f>
        <v/>
      </c>
      <c r="S104" s="42" t="str">
        <f xml:space="preserve">IF(ISBLANK(D104),"",ROUND(((D104*(1+R104)+Q104)/'⚙️ 全局核算参数 (Config)'!$C$4),2))</f>
        <v/>
      </c>
      <c r="T104" s="43" t="str">
        <f xml:space="preserve">IF(OR(ISBLANK(D104),NOT(AND(G104&gt;0,F104&gt;0))),"",INT(('⚙️ 全局核算参数 (Config)'!$B$32/G104))*F104)</f>
        <v/>
      </c>
      <c r="U104" s="43" t="str">
        <f xml:space="preserve">IF(OR(ISBLANK(D104),NOT(AND(G104&gt;0,F104&gt;0))),"",INT(('⚙️ 全局核算参数 (Config)'!$B$34/G104))*F104)</f>
        <v/>
      </c>
      <c r="V104" s="44" t="str">
        <f xml:space="preserve">IF(ISBLANK(D104),"",IF(R104&lt;'⚙️ 全局核算参数 (Config)'!$B$14,"🚨 穿透红线",IF(R104&gt;=0.25,"💎 高毛利款","✅ 利润健康")))</f>
        <v/>
      </c>
    </row>
    <row r="105" ht="24" customHeight="1" spans="1:22">
      <c r="A105" s="45"/>
      <c r="B105" s="46"/>
      <c r="C105" s="47"/>
      <c r="D105" s="48"/>
      <c r="E105" s="49"/>
      <c r="F105" s="49"/>
      <c r="G105" s="50"/>
      <c r="H105" s="51"/>
      <c r="I105" s="52"/>
      <c r="J105" s="45"/>
      <c r="K105" s="45"/>
      <c r="M105" s="53"/>
      <c r="O105" s="53"/>
      <c r="P105" s="53"/>
      <c r="Q105" s="40" t="str">
        <f xml:space="preserve">IF(ISBLANK(D105),"",'⚙️ 全局核算参数 (Config)'!$C$21)</f>
        <v/>
      </c>
      <c r="R105" s="41" t="str">
        <f xml:space="preserve">IF(ISBLANK(D105),"",IF(ISBLANK(I105),'⚙️ 全局核算参数 (Config)'!$B$13,I105))</f>
        <v/>
      </c>
      <c r="S105" s="42" t="str">
        <f xml:space="preserve">IF(ISBLANK(D105),"",ROUND(((D105*(1+R105)+Q105)/'⚙️ 全局核算参数 (Config)'!$C$4),2))</f>
        <v/>
      </c>
      <c r="T105" s="43" t="str">
        <f xml:space="preserve">IF(OR(ISBLANK(D105),NOT(AND(G105&gt;0,F105&gt;0))),"",INT(('⚙️ 全局核算参数 (Config)'!$B$32/G105))*F105)</f>
        <v/>
      </c>
      <c r="U105" s="43" t="str">
        <f xml:space="preserve">IF(OR(ISBLANK(D105),NOT(AND(G105&gt;0,F105&gt;0))),"",INT(('⚙️ 全局核算参数 (Config)'!$B$34/G105))*F105)</f>
        <v/>
      </c>
      <c r="V105" s="44" t="str">
        <f xml:space="preserve">IF(ISBLANK(D105),"",IF(R105&lt;'⚙️ 全局核算参数 (Config)'!$B$14,"🚨 穿透红线",IF(R105&gt;=0.25,"💎 高毛利款","✅ 利润健康")))</f>
        <v/>
      </c>
    </row>
    <row r="106" ht="24" customHeight="1" spans="1:22">
      <c r="A106" s="30"/>
      <c r="B106" s="31"/>
      <c r="C106" s="32"/>
      <c r="D106" s="33"/>
      <c r="E106" s="34"/>
      <c r="F106" s="34"/>
      <c r="G106" s="35"/>
      <c r="H106" s="36"/>
      <c r="I106" s="37"/>
      <c r="J106" s="30"/>
      <c r="K106" s="30"/>
      <c r="M106" s="53"/>
      <c r="O106" s="53"/>
      <c r="P106" s="53"/>
      <c r="Q106" s="40" t="str">
        <f xml:space="preserve">IF(ISBLANK(D106),"",'⚙️ 全局核算参数 (Config)'!$C$21)</f>
        <v/>
      </c>
      <c r="R106" s="41" t="str">
        <f xml:space="preserve">IF(ISBLANK(D106),"",IF(ISBLANK(I106),'⚙️ 全局核算参数 (Config)'!$B$13,I106))</f>
        <v/>
      </c>
      <c r="S106" s="42" t="str">
        <f xml:space="preserve">IF(ISBLANK(D106),"",ROUND(((D106*(1+R106)+Q106)/'⚙️ 全局核算参数 (Config)'!$C$4),2))</f>
        <v/>
      </c>
      <c r="T106" s="43" t="str">
        <f xml:space="preserve">IF(OR(ISBLANK(D106),NOT(AND(G106&gt;0,F106&gt;0))),"",INT(('⚙️ 全局核算参数 (Config)'!$B$32/G106))*F106)</f>
        <v/>
      </c>
      <c r="U106" s="43" t="str">
        <f xml:space="preserve">IF(OR(ISBLANK(D106),NOT(AND(G106&gt;0,F106&gt;0))),"",INT(('⚙️ 全局核算参数 (Config)'!$B$34/G106))*F106)</f>
        <v/>
      </c>
      <c r="V106" s="44" t="str">
        <f xml:space="preserve">IF(ISBLANK(D106),"",IF(R106&lt;'⚙️ 全局核算参数 (Config)'!$B$14,"🚨 穿透红线",IF(R106&gt;=0.25,"💎 高毛利款","✅ 利润健康")))</f>
        <v/>
      </c>
    </row>
    <row r="107" ht="24" customHeight="1" spans="1:22">
      <c r="A107" s="45"/>
      <c r="B107" s="46"/>
      <c r="C107" s="47"/>
      <c r="D107" s="48"/>
      <c r="E107" s="49"/>
      <c r="F107" s="49"/>
      <c r="G107" s="50"/>
      <c r="H107" s="51"/>
      <c r="I107" s="52"/>
      <c r="J107" s="45"/>
      <c r="K107" s="45"/>
      <c r="M107" s="53"/>
      <c r="O107" s="53"/>
      <c r="P107" s="53"/>
      <c r="Q107" s="40" t="str">
        <f xml:space="preserve">IF(ISBLANK(D107),"",'⚙️ 全局核算参数 (Config)'!$C$21)</f>
        <v/>
      </c>
      <c r="R107" s="41" t="str">
        <f xml:space="preserve">IF(ISBLANK(D107),"",IF(ISBLANK(I107),'⚙️ 全局核算参数 (Config)'!$B$13,I107))</f>
        <v/>
      </c>
      <c r="S107" s="42" t="str">
        <f xml:space="preserve">IF(ISBLANK(D107),"",ROUND(((D107*(1+R107)+Q107)/'⚙️ 全局核算参数 (Config)'!$C$4),2))</f>
        <v/>
      </c>
      <c r="T107" s="43" t="str">
        <f xml:space="preserve">IF(OR(ISBLANK(D107),NOT(AND(G107&gt;0,F107&gt;0))),"",INT(('⚙️ 全局核算参数 (Config)'!$B$32/G107))*F107)</f>
        <v/>
      </c>
      <c r="U107" s="43" t="str">
        <f xml:space="preserve">IF(OR(ISBLANK(D107),NOT(AND(G107&gt;0,F107&gt;0))),"",INT(('⚙️ 全局核算参数 (Config)'!$B$34/G107))*F107)</f>
        <v/>
      </c>
      <c r="V107" s="44" t="str">
        <f xml:space="preserve">IF(ISBLANK(D107),"",IF(R107&lt;'⚙️ 全局核算参数 (Config)'!$B$14,"🚨 穿透红线",IF(R107&gt;=0.25,"💎 高毛利款","✅ 利润健康")))</f>
        <v/>
      </c>
    </row>
    <row r="108" ht="24" customHeight="1" spans="1:22">
      <c r="A108" s="30"/>
      <c r="B108" s="31"/>
      <c r="C108" s="32"/>
      <c r="D108" s="33"/>
      <c r="E108" s="34"/>
      <c r="F108" s="34"/>
      <c r="G108" s="35"/>
      <c r="H108" s="36"/>
      <c r="I108" s="37"/>
      <c r="J108" s="30"/>
      <c r="K108" s="30"/>
      <c r="M108" s="53"/>
      <c r="O108" s="53"/>
      <c r="P108" s="53"/>
      <c r="Q108" s="40" t="str">
        <f xml:space="preserve">IF(ISBLANK(D108),"",'⚙️ 全局核算参数 (Config)'!$C$21)</f>
        <v/>
      </c>
      <c r="R108" s="41" t="str">
        <f xml:space="preserve">IF(ISBLANK(D108),"",IF(ISBLANK(I108),'⚙️ 全局核算参数 (Config)'!$B$13,I108))</f>
        <v/>
      </c>
      <c r="S108" s="42" t="str">
        <f xml:space="preserve">IF(ISBLANK(D108),"",ROUND(((D108*(1+R108)+Q108)/'⚙️ 全局核算参数 (Config)'!$C$4),2))</f>
        <v/>
      </c>
      <c r="T108" s="43" t="str">
        <f xml:space="preserve">IF(OR(ISBLANK(D108),NOT(AND(G108&gt;0,F108&gt;0))),"",INT(('⚙️ 全局核算参数 (Config)'!$B$32/G108))*F108)</f>
        <v/>
      </c>
      <c r="U108" s="43" t="str">
        <f xml:space="preserve">IF(OR(ISBLANK(D108),NOT(AND(G108&gt;0,F108&gt;0))),"",INT(('⚙️ 全局核算参数 (Config)'!$B$34/G108))*F108)</f>
        <v/>
      </c>
      <c r="V108" s="44" t="str">
        <f xml:space="preserve">IF(ISBLANK(D108),"",IF(R108&lt;'⚙️ 全局核算参数 (Config)'!$B$14,"🚨 穿透红线",IF(R108&gt;=0.25,"💎 高毛利款","✅ 利润健康")))</f>
        <v/>
      </c>
    </row>
    <row r="109" ht="24" customHeight="1" spans="1:22">
      <c r="A109" s="45"/>
      <c r="B109" s="46"/>
      <c r="C109" s="47"/>
      <c r="D109" s="48"/>
      <c r="E109" s="49"/>
      <c r="F109" s="49"/>
      <c r="G109" s="50"/>
      <c r="H109" s="51"/>
      <c r="I109" s="52"/>
      <c r="J109" s="45"/>
      <c r="K109" s="45"/>
      <c r="M109" s="53"/>
      <c r="O109" s="53"/>
      <c r="P109" s="53"/>
      <c r="Q109" s="40" t="str">
        <f xml:space="preserve">IF(ISBLANK(D109),"",'⚙️ 全局核算参数 (Config)'!$C$21)</f>
        <v/>
      </c>
      <c r="R109" s="41" t="str">
        <f xml:space="preserve">IF(ISBLANK(D109),"",IF(ISBLANK(I109),'⚙️ 全局核算参数 (Config)'!$B$13,I109))</f>
        <v/>
      </c>
      <c r="S109" s="42" t="str">
        <f xml:space="preserve">IF(ISBLANK(D109),"",ROUND(((D109*(1+R109)+Q109)/'⚙️ 全局核算参数 (Config)'!$C$4),2))</f>
        <v/>
      </c>
      <c r="T109" s="43" t="str">
        <f xml:space="preserve">IF(OR(ISBLANK(D109),NOT(AND(G109&gt;0,F109&gt;0))),"",INT(('⚙️ 全局核算参数 (Config)'!$B$32/G109))*F109)</f>
        <v/>
      </c>
      <c r="U109" s="43" t="str">
        <f xml:space="preserve">IF(OR(ISBLANK(D109),NOT(AND(G109&gt;0,F109&gt;0))),"",INT(('⚙️ 全局核算参数 (Config)'!$B$34/G109))*F109)</f>
        <v/>
      </c>
      <c r="V109" s="44" t="str">
        <f xml:space="preserve">IF(ISBLANK(D109),"",IF(R109&lt;'⚙️ 全局核算参数 (Config)'!$B$14,"🚨 穿透红线",IF(R109&gt;=0.25,"💎 高毛利款","✅ 利润健康")))</f>
        <v/>
      </c>
    </row>
    <row r="110" ht="24" customHeight="1" spans="1:22">
      <c r="A110" s="30"/>
      <c r="B110" s="31"/>
      <c r="C110" s="32"/>
      <c r="D110" s="33"/>
      <c r="E110" s="34"/>
      <c r="F110" s="34"/>
      <c r="G110" s="35"/>
      <c r="H110" s="36"/>
      <c r="I110" s="37"/>
      <c r="J110" s="30"/>
      <c r="K110" s="30"/>
      <c r="M110" s="53"/>
      <c r="O110" s="53"/>
      <c r="P110" s="53"/>
      <c r="Q110" s="40" t="str">
        <f xml:space="preserve">IF(ISBLANK(D110),"",'⚙️ 全局核算参数 (Config)'!$C$21)</f>
        <v/>
      </c>
      <c r="R110" s="41" t="str">
        <f xml:space="preserve">IF(ISBLANK(D110),"",IF(ISBLANK(I110),'⚙️ 全局核算参数 (Config)'!$B$13,I110))</f>
        <v/>
      </c>
      <c r="S110" s="42" t="str">
        <f xml:space="preserve">IF(ISBLANK(D110),"",ROUND(((D110*(1+R110)+Q110)/'⚙️ 全局核算参数 (Config)'!$C$4),2))</f>
        <v/>
      </c>
      <c r="T110" s="43" t="str">
        <f xml:space="preserve">IF(OR(ISBLANK(D110),NOT(AND(G110&gt;0,F110&gt;0))),"",INT(('⚙️ 全局核算参数 (Config)'!$B$32/G110))*F110)</f>
        <v/>
      </c>
      <c r="U110" s="43" t="str">
        <f xml:space="preserve">IF(OR(ISBLANK(D110),NOT(AND(G110&gt;0,F110&gt;0))),"",INT(('⚙️ 全局核算参数 (Config)'!$B$34/G110))*F110)</f>
        <v/>
      </c>
      <c r="V110" s="44" t="str">
        <f xml:space="preserve">IF(ISBLANK(D110),"",IF(R110&lt;'⚙️ 全局核算参数 (Config)'!$B$14,"🚨 穿透红线",IF(R110&gt;=0.25,"💎 高毛利款","✅ 利润健康")))</f>
        <v/>
      </c>
    </row>
    <row r="111" ht="24" customHeight="1" spans="1:22">
      <c r="A111" s="45"/>
      <c r="B111" s="46"/>
      <c r="C111" s="47"/>
      <c r="D111" s="48"/>
      <c r="E111" s="49"/>
      <c r="F111" s="49"/>
      <c r="G111" s="50"/>
      <c r="H111" s="51"/>
      <c r="I111" s="52"/>
      <c r="J111" s="45"/>
      <c r="K111" s="45"/>
      <c r="M111" s="53"/>
      <c r="O111" s="53"/>
      <c r="P111" s="53"/>
      <c r="Q111" s="40" t="str">
        <f xml:space="preserve">IF(ISBLANK(D111),"",'⚙️ 全局核算参数 (Config)'!$C$21)</f>
        <v/>
      </c>
      <c r="R111" s="41" t="str">
        <f xml:space="preserve">IF(ISBLANK(D111),"",IF(ISBLANK(I111),'⚙️ 全局核算参数 (Config)'!$B$13,I111))</f>
        <v/>
      </c>
      <c r="S111" s="42" t="str">
        <f xml:space="preserve">IF(ISBLANK(D111),"",ROUND(((D111*(1+R111)+Q111)/'⚙️ 全局核算参数 (Config)'!$C$4),2))</f>
        <v/>
      </c>
      <c r="T111" s="43" t="str">
        <f xml:space="preserve">IF(OR(ISBLANK(D111),NOT(AND(G111&gt;0,F111&gt;0))),"",INT(('⚙️ 全局核算参数 (Config)'!$B$32/G111))*F111)</f>
        <v/>
      </c>
      <c r="U111" s="43" t="str">
        <f xml:space="preserve">IF(OR(ISBLANK(D111),NOT(AND(G111&gt;0,F111&gt;0))),"",INT(('⚙️ 全局核算参数 (Config)'!$B$34/G111))*F111)</f>
        <v/>
      </c>
      <c r="V111" s="44" t="str">
        <f xml:space="preserve">IF(ISBLANK(D111),"",IF(R111&lt;'⚙️ 全局核算参数 (Config)'!$B$14,"🚨 穿透红线",IF(R111&gt;=0.25,"💎 高毛利款","✅ 利润健康")))</f>
        <v/>
      </c>
    </row>
    <row r="112" ht="24" customHeight="1" spans="1:22">
      <c r="A112" s="30"/>
      <c r="B112" s="31"/>
      <c r="C112" s="32"/>
      <c r="D112" s="33"/>
      <c r="E112" s="34"/>
      <c r="F112" s="34"/>
      <c r="G112" s="35"/>
      <c r="H112" s="36"/>
      <c r="I112" s="37"/>
      <c r="J112" s="30"/>
      <c r="K112" s="30"/>
      <c r="M112" s="53"/>
      <c r="O112" s="53"/>
      <c r="P112" s="53"/>
      <c r="Q112" s="40" t="str">
        <f xml:space="preserve">IF(ISBLANK(D112),"",'⚙️ 全局核算参数 (Config)'!$C$21)</f>
        <v/>
      </c>
      <c r="R112" s="41" t="str">
        <f xml:space="preserve">IF(ISBLANK(D112),"",IF(ISBLANK(I112),'⚙️ 全局核算参数 (Config)'!$B$13,I112))</f>
        <v/>
      </c>
      <c r="S112" s="42" t="str">
        <f xml:space="preserve">IF(ISBLANK(D112),"",ROUND(((D112*(1+R112)+Q112)/'⚙️ 全局核算参数 (Config)'!$C$4),2))</f>
        <v/>
      </c>
      <c r="T112" s="43" t="str">
        <f xml:space="preserve">IF(OR(ISBLANK(D112),NOT(AND(G112&gt;0,F112&gt;0))),"",INT(('⚙️ 全局核算参数 (Config)'!$B$32/G112))*F112)</f>
        <v/>
      </c>
      <c r="U112" s="43" t="str">
        <f xml:space="preserve">IF(OR(ISBLANK(D112),NOT(AND(G112&gt;0,F112&gt;0))),"",INT(('⚙️ 全局核算参数 (Config)'!$B$34/G112))*F112)</f>
        <v/>
      </c>
      <c r="V112" s="44" t="str">
        <f xml:space="preserve">IF(ISBLANK(D112),"",IF(R112&lt;'⚙️ 全局核算参数 (Config)'!$B$14,"🚨 穿透红线",IF(R112&gt;=0.25,"💎 高毛利款","✅ 利润健康")))</f>
        <v/>
      </c>
    </row>
    <row r="113" ht="24" customHeight="1" spans="1:22">
      <c r="A113" s="45"/>
      <c r="B113" s="46"/>
      <c r="C113" s="47"/>
      <c r="D113" s="48"/>
      <c r="E113" s="49"/>
      <c r="F113" s="49"/>
      <c r="G113" s="50"/>
      <c r="H113" s="51"/>
      <c r="I113" s="52"/>
      <c r="J113" s="45"/>
      <c r="K113" s="45"/>
      <c r="M113" s="53"/>
      <c r="O113" s="53"/>
      <c r="P113" s="53"/>
      <c r="Q113" s="40" t="str">
        <f xml:space="preserve">IF(ISBLANK(D113),"",'⚙️ 全局核算参数 (Config)'!$C$21)</f>
        <v/>
      </c>
      <c r="R113" s="41" t="str">
        <f xml:space="preserve">IF(ISBLANK(D113),"",IF(ISBLANK(I113),'⚙️ 全局核算参数 (Config)'!$B$13,I113))</f>
        <v/>
      </c>
      <c r="S113" s="42" t="str">
        <f xml:space="preserve">IF(ISBLANK(D113),"",ROUND(((D113*(1+R113)+Q113)/'⚙️ 全局核算参数 (Config)'!$C$4),2))</f>
        <v/>
      </c>
      <c r="T113" s="43" t="str">
        <f xml:space="preserve">IF(OR(ISBLANK(D113),NOT(AND(G113&gt;0,F113&gt;0))),"",INT(('⚙️ 全局核算参数 (Config)'!$B$32/G113))*F113)</f>
        <v/>
      </c>
      <c r="U113" s="43" t="str">
        <f xml:space="preserve">IF(OR(ISBLANK(D113),NOT(AND(G113&gt;0,F113&gt;0))),"",INT(('⚙️ 全局核算参数 (Config)'!$B$34/G113))*F113)</f>
        <v/>
      </c>
      <c r="V113" s="44" t="str">
        <f xml:space="preserve">IF(ISBLANK(D113),"",IF(R113&lt;'⚙️ 全局核算参数 (Config)'!$B$14,"🚨 穿透红线",IF(R113&gt;=0.25,"💎 高毛利款","✅ 利润健康")))</f>
        <v/>
      </c>
    </row>
    <row r="114" ht="24" customHeight="1" spans="1:22">
      <c r="A114" s="30"/>
      <c r="B114" s="31"/>
      <c r="C114" s="32"/>
      <c r="D114" s="33"/>
      <c r="E114" s="34"/>
      <c r="F114" s="34"/>
      <c r="G114" s="35"/>
      <c r="H114" s="36"/>
      <c r="I114" s="37"/>
      <c r="J114" s="30"/>
      <c r="K114" s="30"/>
      <c r="M114" s="53"/>
      <c r="O114" s="53"/>
      <c r="P114" s="53"/>
      <c r="Q114" s="40" t="str">
        <f xml:space="preserve">IF(ISBLANK(D114),"",'⚙️ 全局核算参数 (Config)'!$C$21)</f>
        <v/>
      </c>
      <c r="R114" s="41" t="str">
        <f xml:space="preserve">IF(ISBLANK(D114),"",IF(ISBLANK(I114),'⚙️ 全局核算参数 (Config)'!$B$13,I114))</f>
        <v/>
      </c>
      <c r="S114" s="42" t="str">
        <f xml:space="preserve">IF(ISBLANK(D114),"",ROUND(((D114*(1+R114)+Q114)/'⚙️ 全局核算参数 (Config)'!$C$4),2))</f>
        <v/>
      </c>
      <c r="T114" s="43" t="str">
        <f xml:space="preserve">IF(OR(ISBLANK(D114),NOT(AND(G114&gt;0,F114&gt;0))),"",INT(('⚙️ 全局核算参数 (Config)'!$B$32/G114))*F114)</f>
        <v/>
      </c>
      <c r="U114" s="43" t="str">
        <f xml:space="preserve">IF(OR(ISBLANK(D114),NOT(AND(G114&gt;0,F114&gt;0))),"",INT(('⚙️ 全局核算参数 (Config)'!$B$34/G114))*F114)</f>
        <v/>
      </c>
      <c r="V114" s="44" t="str">
        <f xml:space="preserve">IF(ISBLANK(D114),"",IF(R114&lt;'⚙️ 全局核算参数 (Config)'!$B$14,"🚨 穿透红线",IF(R114&gt;=0.25,"💎 高毛利款","✅ 利润健康")))</f>
        <v/>
      </c>
    </row>
    <row r="115" ht="24" customHeight="1" spans="1:22">
      <c r="A115" s="45"/>
      <c r="B115" s="46"/>
      <c r="C115" s="47"/>
      <c r="D115" s="48"/>
      <c r="E115" s="49"/>
      <c r="F115" s="49"/>
      <c r="G115" s="50"/>
      <c r="H115" s="51"/>
      <c r="I115" s="52"/>
      <c r="J115" s="45"/>
      <c r="K115" s="45"/>
      <c r="M115" s="53"/>
      <c r="O115" s="53"/>
      <c r="P115" s="53"/>
      <c r="Q115" s="40" t="str">
        <f xml:space="preserve">IF(ISBLANK(D115),"",'⚙️ 全局核算参数 (Config)'!$C$21)</f>
        <v/>
      </c>
      <c r="R115" s="41" t="str">
        <f xml:space="preserve">IF(ISBLANK(D115),"",IF(ISBLANK(I115),'⚙️ 全局核算参数 (Config)'!$B$13,I115))</f>
        <v/>
      </c>
      <c r="S115" s="42" t="str">
        <f xml:space="preserve">IF(ISBLANK(D115),"",ROUND(((D115*(1+R115)+Q115)/'⚙️ 全局核算参数 (Config)'!$C$4),2))</f>
        <v/>
      </c>
      <c r="T115" s="43" t="str">
        <f xml:space="preserve">IF(OR(ISBLANK(D115),NOT(AND(G115&gt;0,F115&gt;0))),"",INT(('⚙️ 全局核算参数 (Config)'!$B$32/G115))*F115)</f>
        <v/>
      </c>
      <c r="U115" s="43" t="str">
        <f xml:space="preserve">IF(OR(ISBLANK(D115),NOT(AND(G115&gt;0,F115&gt;0))),"",INT(('⚙️ 全局核算参数 (Config)'!$B$34/G115))*F115)</f>
        <v/>
      </c>
      <c r="V115" s="44" t="str">
        <f xml:space="preserve">IF(ISBLANK(D115),"",IF(R115&lt;'⚙️ 全局核算参数 (Config)'!$B$14,"🚨 穿透红线",IF(R115&gt;=0.25,"💎 高毛利款","✅ 利润健康")))</f>
        <v/>
      </c>
    </row>
    <row r="116" ht="24" customHeight="1" spans="1:22">
      <c r="A116" s="30"/>
      <c r="B116" s="31"/>
      <c r="C116" s="32"/>
      <c r="D116" s="33"/>
      <c r="E116" s="34"/>
      <c r="F116" s="34"/>
      <c r="G116" s="35"/>
      <c r="H116" s="36"/>
      <c r="I116" s="37"/>
      <c r="J116" s="30"/>
      <c r="K116" s="30"/>
      <c r="M116" s="53"/>
      <c r="O116" s="53"/>
      <c r="P116" s="53"/>
      <c r="Q116" s="40" t="str">
        <f xml:space="preserve">IF(ISBLANK(D116),"",'⚙️ 全局核算参数 (Config)'!$C$21)</f>
        <v/>
      </c>
      <c r="R116" s="41" t="str">
        <f xml:space="preserve">IF(ISBLANK(D116),"",IF(ISBLANK(I116),'⚙️ 全局核算参数 (Config)'!$B$13,I116))</f>
        <v/>
      </c>
      <c r="S116" s="42" t="str">
        <f xml:space="preserve">IF(ISBLANK(D116),"",ROUND(((D116*(1+R116)+Q116)/'⚙️ 全局核算参数 (Config)'!$C$4),2))</f>
        <v/>
      </c>
      <c r="T116" s="43" t="str">
        <f xml:space="preserve">IF(OR(ISBLANK(D116),NOT(AND(G116&gt;0,F116&gt;0))),"",INT(('⚙️ 全局核算参数 (Config)'!$B$32/G116))*F116)</f>
        <v/>
      </c>
      <c r="U116" s="43" t="str">
        <f xml:space="preserve">IF(OR(ISBLANK(D116),NOT(AND(G116&gt;0,F116&gt;0))),"",INT(('⚙️ 全局核算参数 (Config)'!$B$34/G116))*F116)</f>
        <v/>
      </c>
      <c r="V116" s="44" t="str">
        <f xml:space="preserve">IF(ISBLANK(D116),"",IF(R116&lt;'⚙️ 全局核算参数 (Config)'!$B$14,"🚨 穿透红线",IF(R116&gt;=0.25,"💎 高毛利款","✅ 利润健康")))</f>
        <v/>
      </c>
    </row>
    <row r="117" ht="24" customHeight="1" spans="1:22">
      <c r="A117" s="45"/>
      <c r="B117" s="46"/>
      <c r="C117" s="47"/>
      <c r="D117" s="48"/>
      <c r="E117" s="49"/>
      <c r="F117" s="49"/>
      <c r="G117" s="50"/>
      <c r="H117" s="51"/>
      <c r="I117" s="52"/>
      <c r="J117" s="45"/>
      <c r="K117" s="45"/>
      <c r="M117" s="53"/>
      <c r="O117" s="53"/>
      <c r="P117" s="53"/>
      <c r="Q117" s="40" t="str">
        <f xml:space="preserve">IF(ISBLANK(D117),"",'⚙️ 全局核算参数 (Config)'!$C$21)</f>
        <v/>
      </c>
      <c r="R117" s="41" t="str">
        <f xml:space="preserve">IF(ISBLANK(D117),"",IF(ISBLANK(I117),'⚙️ 全局核算参数 (Config)'!$B$13,I117))</f>
        <v/>
      </c>
      <c r="S117" s="42" t="str">
        <f xml:space="preserve">IF(ISBLANK(D117),"",ROUND(((D117*(1+R117)+Q117)/'⚙️ 全局核算参数 (Config)'!$C$4),2))</f>
        <v/>
      </c>
      <c r="T117" s="43" t="str">
        <f xml:space="preserve">IF(OR(ISBLANK(D117),NOT(AND(G117&gt;0,F117&gt;0))),"",INT(('⚙️ 全局核算参数 (Config)'!$B$32/G117))*F117)</f>
        <v/>
      </c>
      <c r="U117" s="43" t="str">
        <f xml:space="preserve">IF(OR(ISBLANK(D117),NOT(AND(G117&gt;0,F117&gt;0))),"",INT(('⚙️ 全局核算参数 (Config)'!$B$34/G117))*F117)</f>
        <v/>
      </c>
      <c r="V117" s="44" t="str">
        <f xml:space="preserve">IF(ISBLANK(D117),"",IF(R117&lt;'⚙️ 全局核算参数 (Config)'!$B$14,"🚨 穿透红线",IF(R117&gt;=0.25,"💎 高毛利款","✅ 利润健康")))</f>
        <v/>
      </c>
    </row>
    <row r="118" ht="24" customHeight="1" spans="1:22">
      <c r="A118" s="30"/>
      <c r="B118" s="31"/>
      <c r="C118" s="32"/>
      <c r="D118" s="33"/>
      <c r="E118" s="34"/>
      <c r="F118" s="34"/>
      <c r="G118" s="35"/>
      <c r="H118" s="36"/>
      <c r="I118" s="37"/>
      <c r="J118" s="30"/>
      <c r="K118" s="30"/>
      <c r="M118" s="53"/>
      <c r="O118" s="53"/>
      <c r="P118" s="53"/>
      <c r="Q118" s="40" t="str">
        <f xml:space="preserve">IF(ISBLANK(D118),"",'⚙️ 全局核算参数 (Config)'!$C$21)</f>
        <v/>
      </c>
      <c r="R118" s="41" t="str">
        <f xml:space="preserve">IF(ISBLANK(D118),"",IF(ISBLANK(I118),'⚙️ 全局核算参数 (Config)'!$B$13,I118))</f>
        <v/>
      </c>
      <c r="S118" s="42" t="str">
        <f xml:space="preserve">IF(ISBLANK(D118),"",ROUND(((D118*(1+R118)+Q118)/'⚙️ 全局核算参数 (Config)'!$C$4),2))</f>
        <v/>
      </c>
      <c r="T118" s="43" t="str">
        <f xml:space="preserve">IF(OR(ISBLANK(D118),NOT(AND(G118&gt;0,F118&gt;0))),"",INT(('⚙️ 全局核算参数 (Config)'!$B$32/G118))*F118)</f>
        <v/>
      </c>
      <c r="U118" s="43" t="str">
        <f xml:space="preserve">IF(OR(ISBLANK(D118),NOT(AND(G118&gt;0,F118&gt;0))),"",INT(('⚙️ 全局核算参数 (Config)'!$B$34/G118))*F118)</f>
        <v/>
      </c>
      <c r="V118" s="44" t="str">
        <f xml:space="preserve">IF(ISBLANK(D118),"",IF(R118&lt;'⚙️ 全局核算参数 (Config)'!$B$14,"🚨 穿透红线",IF(R118&gt;=0.25,"💎 高毛利款","✅ 利润健康")))</f>
        <v/>
      </c>
    </row>
    <row r="119" ht="24" customHeight="1" spans="1:22">
      <c r="A119" s="45"/>
      <c r="B119" s="46"/>
      <c r="C119" s="47"/>
      <c r="D119" s="48"/>
      <c r="E119" s="49"/>
      <c r="F119" s="49"/>
      <c r="G119" s="50"/>
      <c r="H119" s="51"/>
      <c r="I119" s="52"/>
      <c r="J119" s="45"/>
      <c r="K119" s="45"/>
      <c r="M119" s="53"/>
      <c r="O119" s="53"/>
      <c r="P119" s="53"/>
      <c r="Q119" s="40" t="str">
        <f xml:space="preserve">IF(ISBLANK(D119),"",'⚙️ 全局核算参数 (Config)'!$C$21)</f>
        <v/>
      </c>
      <c r="R119" s="41" t="str">
        <f xml:space="preserve">IF(ISBLANK(D119),"",IF(ISBLANK(I119),'⚙️ 全局核算参数 (Config)'!$B$13,I119))</f>
        <v/>
      </c>
      <c r="S119" s="42" t="str">
        <f xml:space="preserve">IF(ISBLANK(D119),"",ROUND(((D119*(1+R119)+Q119)/'⚙️ 全局核算参数 (Config)'!$C$4),2))</f>
        <v/>
      </c>
      <c r="T119" s="43" t="str">
        <f xml:space="preserve">IF(OR(ISBLANK(D119),NOT(AND(G119&gt;0,F119&gt;0))),"",INT(('⚙️ 全局核算参数 (Config)'!$B$32/G119))*F119)</f>
        <v/>
      </c>
      <c r="U119" s="43" t="str">
        <f xml:space="preserve">IF(OR(ISBLANK(D119),NOT(AND(G119&gt;0,F119&gt;0))),"",INT(('⚙️ 全局核算参数 (Config)'!$B$34/G119))*F119)</f>
        <v/>
      </c>
      <c r="V119" s="44" t="str">
        <f xml:space="preserve">IF(ISBLANK(D119),"",IF(R119&lt;'⚙️ 全局核算参数 (Config)'!$B$14,"🚨 穿透红线",IF(R119&gt;=0.25,"💎 高毛利款","✅ 利润健康")))</f>
        <v/>
      </c>
    </row>
    <row r="120" ht="24" customHeight="1" spans="1:22">
      <c r="A120" s="30"/>
      <c r="B120" s="31"/>
      <c r="C120" s="32"/>
      <c r="D120" s="33"/>
      <c r="E120" s="34"/>
      <c r="F120" s="34"/>
      <c r="G120" s="35"/>
      <c r="H120" s="36"/>
      <c r="I120" s="37"/>
      <c r="J120" s="30"/>
      <c r="K120" s="30"/>
      <c r="M120" s="53"/>
      <c r="O120" s="53"/>
      <c r="P120" s="53"/>
      <c r="Q120" s="40" t="str">
        <f xml:space="preserve">IF(ISBLANK(D120),"",'⚙️ 全局核算参数 (Config)'!$C$21)</f>
        <v/>
      </c>
      <c r="R120" s="41" t="str">
        <f xml:space="preserve">IF(ISBLANK(D120),"",IF(ISBLANK(I120),'⚙️ 全局核算参数 (Config)'!$B$13,I120))</f>
        <v/>
      </c>
      <c r="S120" s="42" t="str">
        <f xml:space="preserve">IF(ISBLANK(D120),"",ROUND(((D120*(1+R120)+Q120)/'⚙️ 全局核算参数 (Config)'!$C$4),2))</f>
        <v/>
      </c>
      <c r="T120" s="43" t="str">
        <f xml:space="preserve">IF(OR(ISBLANK(D120),NOT(AND(G120&gt;0,F120&gt;0))),"",INT(('⚙️ 全局核算参数 (Config)'!$B$32/G120))*F120)</f>
        <v/>
      </c>
      <c r="U120" s="43" t="str">
        <f xml:space="preserve">IF(OR(ISBLANK(D120),NOT(AND(G120&gt;0,F120&gt;0))),"",INT(('⚙️ 全局核算参数 (Config)'!$B$34/G120))*F120)</f>
        <v/>
      </c>
      <c r="V120" s="44" t="str">
        <f xml:space="preserve">IF(ISBLANK(D120),"",IF(R120&lt;'⚙️ 全局核算参数 (Config)'!$B$14,"🚨 穿透红线",IF(R120&gt;=0.25,"💎 高毛利款","✅ 利润健康")))</f>
        <v/>
      </c>
    </row>
    <row r="121" ht="24" customHeight="1" spans="1:22">
      <c r="A121" s="45"/>
      <c r="B121" s="46"/>
      <c r="C121" s="47"/>
      <c r="D121" s="48"/>
      <c r="E121" s="49"/>
      <c r="F121" s="49"/>
      <c r="G121" s="50"/>
      <c r="H121" s="51"/>
      <c r="I121" s="52"/>
      <c r="J121" s="45"/>
      <c r="K121" s="45"/>
      <c r="M121" s="53"/>
      <c r="O121" s="53"/>
      <c r="P121" s="53"/>
      <c r="Q121" s="40" t="str">
        <f xml:space="preserve">IF(ISBLANK(D121),"",'⚙️ 全局核算参数 (Config)'!$C$21)</f>
        <v/>
      </c>
      <c r="R121" s="41" t="str">
        <f xml:space="preserve">IF(ISBLANK(D121),"",IF(ISBLANK(I121),'⚙️ 全局核算参数 (Config)'!$B$13,I121))</f>
        <v/>
      </c>
      <c r="S121" s="42" t="str">
        <f xml:space="preserve">IF(ISBLANK(D121),"",ROUND(((D121*(1+R121)+Q121)/'⚙️ 全局核算参数 (Config)'!$C$4),2))</f>
        <v/>
      </c>
      <c r="T121" s="43" t="str">
        <f xml:space="preserve">IF(OR(ISBLANK(D121),NOT(AND(G121&gt;0,F121&gt;0))),"",INT(('⚙️ 全局核算参数 (Config)'!$B$32/G121))*F121)</f>
        <v/>
      </c>
      <c r="U121" s="43" t="str">
        <f xml:space="preserve">IF(OR(ISBLANK(D121),NOT(AND(G121&gt;0,F121&gt;0))),"",INT(('⚙️ 全局核算参数 (Config)'!$B$34/G121))*F121)</f>
        <v/>
      </c>
      <c r="V121" s="44" t="str">
        <f xml:space="preserve">IF(ISBLANK(D121),"",IF(R121&lt;'⚙️ 全局核算参数 (Config)'!$B$14,"🚨 穿透红线",IF(R121&gt;=0.25,"💎 高毛利款","✅ 利润健康")))</f>
        <v/>
      </c>
    </row>
    <row r="122" ht="24" customHeight="1" spans="1:22">
      <c r="A122" s="30"/>
      <c r="B122" s="31"/>
      <c r="C122" s="32"/>
      <c r="D122" s="33"/>
      <c r="E122" s="34"/>
      <c r="F122" s="34"/>
      <c r="G122" s="35"/>
      <c r="H122" s="36"/>
      <c r="I122" s="37"/>
      <c r="J122" s="30"/>
      <c r="K122" s="30"/>
      <c r="M122" s="53"/>
      <c r="O122" s="53"/>
      <c r="P122" s="53"/>
      <c r="Q122" s="40" t="str">
        <f xml:space="preserve">IF(ISBLANK(D122),"",'⚙️ 全局核算参数 (Config)'!$C$21)</f>
        <v/>
      </c>
      <c r="R122" s="41" t="str">
        <f xml:space="preserve">IF(ISBLANK(D122),"",IF(ISBLANK(I122),'⚙️ 全局核算参数 (Config)'!$B$13,I122))</f>
        <v/>
      </c>
      <c r="S122" s="42" t="str">
        <f xml:space="preserve">IF(ISBLANK(D122),"",ROUND(((D122*(1+R122)+Q122)/'⚙️ 全局核算参数 (Config)'!$C$4),2))</f>
        <v/>
      </c>
      <c r="T122" s="43" t="str">
        <f xml:space="preserve">IF(OR(ISBLANK(D122),NOT(AND(G122&gt;0,F122&gt;0))),"",INT(('⚙️ 全局核算参数 (Config)'!$B$32/G122))*F122)</f>
        <v/>
      </c>
      <c r="U122" s="43" t="str">
        <f xml:space="preserve">IF(OR(ISBLANK(D122),NOT(AND(G122&gt;0,F122&gt;0))),"",INT(('⚙️ 全局核算参数 (Config)'!$B$34/G122))*F122)</f>
        <v/>
      </c>
      <c r="V122" s="44" t="str">
        <f xml:space="preserve">IF(ISBLANK(D122),"",IF(R122&lt;'⚙️ 全局核算参数 (Config)'!$B$14,"🚨 穿透红线",IF(R122&gt;=0.25,"💎 高毛利款","✅ 利润健康")))</f>
        <v/>
      </c>
    </row>
    <row r="123" ht="24" customHeight="1" spans="1:22">
      <c r="A123" s="45"/>
      <c r="B123" s="46"/>
      <c r="C123" s="47"/>
      <c r="D123" s="48"/>
      <c r="E123" s="49"/>
      <c r="F123" s="49"/>
      <c r="G123" s="50"/>
      <c r="H123" s="51"/>
      <c r="I123" s="52"/>
      <c r="J123" s="45"/>
      <c r="K123" s="45"/>
      <c r="M123" s="53"/>
      <c r="O123" s="53"/>
      <c r="P123" s="53"/>
      <c r="Q123" s="40" t="str">
        <f xml:space="preserve">IF(ISBLANK(D123),"",'⚙️ 全局核算参数 (Config)'!$C$21)</f>
        <v/>
      </c>
      <c r="R123" s="41" t="str">
        <f xml:space="preserve">IF(ISBLANK(D123),"",IF(ISBLANK(I123),'⚙️ 全局核算参数 (Config)'!$B$13,I123))</f>
        <v/>
      </c>
      <c r="S123" s="42" t="str">
        <f xml:space="preserve">IF(ISBLANK(D123),"",ROUND(((D123*(1+R123)+Q123)/'⚙️ 全局核算参数 (Config)'!$C$4),2))</f>
        <v/>
      </c>
      <c r="T123" s="43" t="str">
        <f xml:space="preserve">IF(OR(ISBLANK(D123),NOT(AND(G123&gt;0,F123&gt;0))),"",INT(('⚙️ 全局核算参数 (Config)'!$B$32/G123))*F123)</f>
        <v/>
      </c>
      <c r="U123" s="43" t="str">
        <f xml:space="preserve">IF(OR(ISBLANK(D123),NOT(AND(G123&gt;0,F123&gt;0))),"",INT(('⚙️ 全局核算参数 (Config)'!$B$34/G123))*F123)</f>
        <v/>
      </c>
      <c r="V123" s="44" t="str">
        <f xml:space="preserve">IF(ISBLANK(D123),"",IF(R123&lt;'⚙️ 全局核算参数 (Config)'!$B$14,"🚨 穿透红线",IF(R123&gt;=0.25,"💎 高毛利款","✅ 利润健康")))</f>
        <v/>
      </c>
    </row>
    <row r="124" ht="24" customHeight="1" spans="1:22">
      <c r="A124" s="30"/>
      <c r="B124" s="31"/>
      <c r="C124" s="32"/>
      <c r="D124" s="33"/>
      <c r="E124" s="34"/>
      <c r="F124" s="34"/>
      <c r="G124" s="35"/>
      <c r="H124" s="36"/>
      <c r="I124" s="37"/>
      <c r="J124" s="30"/>
      <c r="K124" s="30"/>
      <c r="M124" s="53"/>
      <c r="O124" s="53"/>
      <c r="P124" s="53"/>
      <c r="Q124" s="40" t="str">
        <f xml:space="preserve">IF(ISBLANK(D124),"",'⚙️ 全局核算参数 (Config)'!$C$21)</f>
        <v/>
      </c>
      <c r="R124" s="41" t="str">
        <f xml:space="preserve">IF(ISBLANK(D124),"",IF(ISBLANK(I124),'⚙️ 全局核算参数 (Config)'!$B$13,I124))</f>
        <v/>
      </c>
      <c r="S124" s="42" t="str">
        <f xml:space="preserve">IF(ISBLANK(D124),"",ROUND(((D124*(1+R124)+Q124)/'⚙️ 全局核算参数 (Config)'!$C$4),2))</f>
        <v/>
      </c>
      <c r="T124" s="43" t="str">
        <f xml:space="preserve">IF(OR(ISBLANK(D124),NOT(AND(G124&gt;0,F124&gt;0))),"",INT(('⚙️ 全局核算参数 (Config)'!$B$32/G124))*F124)</f>
        <v/>
      </c>
      <c r="U124" s="43" t="str">
        <f xml:space="preserve">IF(OR(ISBLANK(D124),NOT(AND(G124&gt;0,F124&gt;0))),"",INT(('⚙️ 全局核算参数 (Config)'!$B$34/G124))*F124)</f>
        <v/>
      </c>
      <c r="V124" s="44" t="str">
        <f xml:space="preserve">IF(ISBLANK(D124),"",IF(R124&lt;'⚙️ 全局核算参数 (Config)'!$B$14,"🚨 穿透红线",IF(R124&gt;=0.25,"💎 高毛利款","✅ 利润健康")))</f>
        <v/>
      </c>
    </row>
    <row r="125" ht="24" customHeight="1" spans="1:22">
      <c r="A125" s="45"/>
      <c r="B125" s="46"/>
      <c r="C125" s="47"/>
      <c r="D125" s="48"/>
      <c r="E125" s="49"/>
      <c r="F125" s="49"/>
      <c r="G125" s="50"/>
      <c r="H125" s="51"/>
      <c r="I125" s="52"/>
      <c r="J125" s="45"/>
      <c r="K125" s="45"/>
      <c r="M125" s="53"/>
      <c r="O125" s="53"/>
      <c r="P125" s="53"/>
      <c r="Q125" s="40" t="str">
        <f xml:space="preserve">IF(ISBLANK(D125),"",'⚙️ 全局核算参数 (Config)'!$C$21)</f>
        <v/>
      </c>
      <c r="R125" s="41" t="str">
        <f xml:space="preserve">IF(ISBLANK(D125),"",IF(ISBLANK(I125),'⚙️ 全局核算参数 (Config)'!$B$13,I125))</f>
        <v/>
      </c>
      <c r="S125" s="42" t="str">
        <f xml:space="preserve">IF(ISBLANK(D125),"",ROUND(((D125*(1+R125)+Q125)/'⚙️ 全局核算参数 (Config)'!$C$4),2))</f>
        <v/>
      </c>
      <c r="T125" s="43" t="str">
        <f xml:space="preserve">IF(OR(ISBLANK(D125),NOT(AND(G125&gt;0,F125&gt;0))),"",INT(('⚙️ 全局核算参数 (Config)'!$B$32/G125))*F125)</f>
        <v/>
      </c>
      <c r="U125" s="43" t="str">
        <f xml:space="preserve">IF(OR(ISBLANK(D125),NOT(AND(G125&gt;0,F125&gt;0))),"",INT(('⚙️ 全局核算参数 (Config)'!$B$34/G125))*F125)</f>
        <v/>
      </c>
      <c r="V125" s="44" t="str">
        <f xml:space="preserve">IF(ISBLANK(D125),"",IF(R125&lt;'⚙️ 全局核算参数 (Config)'!$B$14,"🚨 穿透红线",IF(R125&gt;=0.25,"💎 高毛利款","✅ 利润健康")))</f>
        <v/>
      </c>
    </row>
    <row r="126" ht="24" customHeight="1" spans="1:22">
      <c r="A126" s="30"/>
      <c r="B126" s="31"/>
      <c r="C126" s="32"/>
      <c r="D126" s="33"/>
      <c r="E126" s="34"/>
      <c r="F126" s="34"/>
      <c r="G126" s="35"/>
      <c r="H126" s="36"/>
      <c r="I126" s="37"/>
      <c r="J126" s="30"/>
      <c r="K126" s="30"/>
      <c r="M126" s="53"/>
      <c r="O126" s="53"/>
      <c r="P126" s="53"/>
      <c r="Q126" s="40" t="str">
        <f xml:space="preserve">IF(ISBLANK(D126),"",'⚙️ 全局核算参数 (Config)'!$C$21)</f>
        <v/>
      </c>
      <c r="R126" s="41" t="str">
        <f xml:space="preserve">IF(ISBLANK(D126),"",IF(ISBLANK(I126),'⚙️ 全局核算参数 (Config)'!$B$13,I126))</f>
        <v/>
      </c>
      <c r="S126" s="42" t="str">
        <f xml:space="preserve">IF(ISBLANK(D126),"",ROUND(((D126*(1+R126)+Q126)/'⚙️ 全局核算参数 (Config)'!$C$4),2))</f>
        <v/>
      </c>
      <c r="T126" s="43" t="str">
        <f xml:space="preserve">IF(OR(ISBLANK(D126),NOT(AND(G126&gt;0,F126&gt;0))),"",INT(('⚙️ 全局核算参数 (Config)'!$B$32/G126))*F126)</f>
        <v/>
      </c>
      <c r="U126" s="43" t="str">
        <f xml:space="preserve">IF(OR(ISBLANK(D126),NOT(AND(G126&gt;0,F126&gt;0))),"",INT(('⚙️ 全局核算参数 (Config)'!$B$34/G126))*F126)</f>
        <v/>
      </c>
      <c r="V126" s="44" t="str">
        <f xml:space="preserve">IF(ISBLANK(D126),"",IF(R126&lt;'⚙️ 全局核算参数 (Config)'!$B$14,"🚨 穿透红线",IF(R126&gt;=0.25,"💎 高毛利款","✅ 利润健康")))</f>
        <v/>
      </c>
    </row>
    <row r="127" ht="24" customHeight="1" spans="1:22">
      <c r="A127" s="45"/>
      <c r="B127" s="46"/>
      <c r="C127" s="47"/>
      <c r="D127" s="48"/>
      <c r="E127" s="49"/>
      <c r="F127" s="49"/>
      <c r="G127" s="50"/>
      <c r="H127" s="51"/>
      <c r="I127" s="52"/>
      <c r="J127" s="45"/>
      <c r="K127" s="45"/>
      <c r="M127" s="53"/>
      <c r="O127" s="53"/>
      <c r="P127" s="53"/>
      <c r="Q127" s="40" t="str">
        <f xml:space="preserve">IF(ISBLANK(D127),"",'⚙️ 全局核算参数 (Config)'!$C$21)</f>
        <v/>
      </c>
      <c r="R127" s="41" t="str">
        <f xml:space="preserve">IF(ISBLANK(D127),"",IF(ISBLANK(I127),'⚙️ 全局核算参数 (Config)'!$B$13,I127))</f>
        <v/>
      </c>
      <c r="S127" s="42" t="str">
        <f xml:space="preserve">IF(ISBLANK(D127),"",ROUND(((D127*(1+R127)+Q127)/'⚙️ 全局核算参数 (Config)'!$C$4),2))</f>
        <v/>
      </c>
      <c r="T127" s="43" t="str">
        <f xml:space="preserve">IF(OR(ISBLANK(D127),NOT(AND(G127&gt;0,F127&gt;0))),"",INT(('⚙️ 全局核算参数 (Config)'!$B$32/G127))*F127)</f>
        <v/>
      </c>
      <c r="U127" s="43" t="str">
        <f xml:space="preserve">IF(OR(ISBLANK(D127),NOT(AND(G127&gt;0,F127&gt;0))),"",INT(('⚙️ 全局核算参数 (Config)'!$B$34/G127))*F127)</f>
        <v/>
      </c>
      <c r="V127" s="44" t="str">
        <f xml:space="preserve">IF(ISBLANK(D127),"",IF(R127&lt;'⚙️ 全局核算参数 (Config)'!$B$14,"🚨 穿透红线",IF(R127&gt;=0.25,"💎 高毛利款","✅ 利润健康")))</f>
        <v/>
      </c>
    </row>
    <row r="128" ht="24" customHeight="1" spans="1:22">
      <c r="A128" s="30"/>
      <c r="B128" s="31"/>
      <c r="C128" s="32"/>
      <c r="D128" s="33"/>
      <c r="E128" s="34"/>
      <c r="F128" s="34"/>
      <c r="G128" s="35"/>
      <c r="H128" s="36"/>
      <c r="I128" s="37"/>
      <c r="J128" s="30"/>
      <c r="K128" s="30"/>
      <c r="M128" s="53"/>
      <c r="O128" s="53"/>
      <c r="P128" s="53"/>
      <c r="Q128" s="40" t="str">
        <f xml:space="preserve">IF(ISBLANK(D128),"",'⚙️ 全局核算参数 (Config)'!$C$21)</f>
        <v/>
      </c>
      <c r="R128" s="41" t="str">
        <f xml:space="preserve">IF(ISBLANK(D128),"",IF(ISBLANK(I128),'⚙️ 全局核算参数 (Config)'!$B$13,I128))</f>
        <v/>
      </c>
      <c r="S128" s="42" t="str">
        <f xml:space="preserve">IF(ISBLANK(D128),"",ROUND(((D128*(1+R128)+Q128)/'⚙️ 全局核算参数 (Config)'!$C$4),2))</f>
        <v/>
      </c>
      <c r="T128" s="43" t="str">
        <f xml:space="preserve">IF(OR(ISBLANK(D128),NOT(AND(G128&gt;0,F128&gt;0))),"",INT(('⚙️ 全局核算参数 (Config)'!$B$32/G128))*F128)</f>
        <v/>
      </c>
      <c r="U128" s="43" t="str">
        <f xml:space="preserve">IF(OR(ISBLANK(D128),NOT(AND(G128&gt;0,F128&gt;0))),"",INT(('⚙️ 全局核算参数 (Config)'!$B$34/G128))*F128)</f>
        <v/>
      </c>
      <c r="V128" s="44" t="str">
        <f xml:space="preserve">IF(ISBLANK(D128),"",IF(R128&lt;'⚙️ 全局核算参数 (Config)'!$B$14,"🚨 穿透红线",IF(R128&gt;=0.25,"💎 高毛利款","✅ 利润健康")))</f>
        <v/>
      </c>
    </row>
    <row r="129" ht="24" customHeight="1" spans="1:22">
      <c r="A129" s="45"/>
      <c r="B129" s="46"/>
      <c r="C129" s="47"/>
      <c r="D129" s="48"/>
      <c r="E129" s="49"/>
      <c r="F129" s="49"/>
      <c r="G129" s="50"/>
      <c r="H129" s="51"/>
      <c r="I129" s="52"/>
      <c r="J129" s="45"/>
      <c r="K129" s="45"/>
      <c r="M129" s="53"/>
      <c r="O129" s="53"/>
      <c r="P129" s="53"/>
      <c r="Q129" s="40" t="str">
        <f xml:space="preserve">IF(ISBLANK(D129),"",'⚙️ 全局核算参数 (Config)'!$C$21)</f>
        <v/>
      </c>
      <c r="R129" s="41" t="str">
        <f xml:space="preserve">IF(ISBLANK(D129),"",IF(ISBLANK(I129),'⚙️ 全局核算参数 (Config)'!$B$13,I129))</f>
        <v/>
      </c>
      <c r="S129" s="42" t="str">
        <f xml:space="preserve">IF(ISBLANK(D129),"",ROUND(((D129*(1+R129)+Q129)/'⚙️ 全局核算参数 (Config)'!$C$4),2))</f>
        <v/>
      </c>
      <c r="T129" s="43" t="str">
        <f xml:space="preserve">IF(OR(ISBLANK(D129),NOT(AND(G129&gt;0,F129&gt;0))),"",INT(('⚙️ 全局核算参数 (Config)'!$B$32/G129))*F129)</f>
        <v/>
      </c>
      <c r="U129" s="43" t="str">
        <f xml:space="preserve">IF(OR(ISBLANK(D129),NOT(AND(G129&gt;0,F129&gt;0))),"",INT(('⚙️ 全局核算参数 (Config)'!$B$34/G129))*F129)</f>
        <v/>
      </c>
      <c r="V129" s="44" t="str">
        <f xml:space="preserve">IF(ISBLANK(D129),"",IF(R129&lt;'⚙️ 全局核算参数 (Config)'!$B$14,"🚨 穿透红线",IF(R129&gt;=0.25,"💎 高毛利款","✅ 利润健康")))</f>
        <v/>
      </c>
    </row>
    <row r="130" ht="24" customHeight="1" spans="1:22">
      <c r="A130" s="30"/>
      <c r="B130" s="31"/>
      <c r="C130" s="32"/>
      <c r="D130" s="33"/>
      <c r="E130" s="34"/>
      <c r="F130" s="34"/>
      <c r="G130" s="35"/>
      <c r="H130" s="36"/>
      <c r="I130" s="37"/>
      <c r="J130" s="30"/>
      <c r="K130" s="30"/>
      <c r="M130" s="53"/>
      <c r="O130" s="53"/>
      <c r="P130" s="53"/>
      <c r="Q130" s="40" t="str">
        <f xml:space="preserve">IF(ISBLANK(D130),"",'⚙️ 全局核算参数 (Config)'!$C$21)</f>
        <v/>
      </c>
      <c r="R130" s="41" t="str">
        <f xml:space="preserve">IF(ISBLANK(D130),"",IF(ISBLANK(I130),'⚙️ 全局核算参数 (Config)'!$B$13,I130))</f>
        <v/>
      </c>
      <c r="S130" s="42" t="str">
        <f xml:space="preserve">IF(ISBLANK(D130),"",ROUND(((D130*(1+R130)+Q130)/'⚙️ 全局核算参数 (Config)'!$C$4),2))</f>
        <v/>
      </c>
      <c r="T130" s="43" t="str">
        <f xml:space="preserve">IF(OR(ISBLANK(D130),NOT(AND(G130&gt;0,F130&gt;0))),"",INT(('⚙️ 全局核算参数 (Config)'!$B$32/G130))*F130)</f>
        <v/>
      </c>
      <c r="U130" s="43" t="str">
        <f xml:space="preserve">IF(OR(ISBLANK(D130),NOT(AND(G130&gt;0,F130&gt;0))),"",INT(('⚙️ 全局核算参数 (Config)'!$B$34/G130))*F130)</f>
        <v/>
      </c>
      <c r="V130" s="44" t="str">
        <f xml:space="preserve">IF(ISBLANK(D130),"",IF(R130&lt;'⚙️ 全局核算参数 (Config)'!$B$14,"🚨 穿透红线",IF(R130&gt;=0.25,"💎 高毛利款","✅ 利润健康")))</f>
        <v/>
      </c>
    </row>
    <row r="131" ht="24" customHeight="1" spans="1:22">
      <c r="A131" s="45"/>
      <c r="B131" s="46"/>
      <c r="C131" s="47"/>
      <c r="D131" s="48"/>
      <c r="E131" s="49"/>
      <c r="F131" s="49"/>
      <c r="G131" s="50"/>
      <c r="H131" s="51"/>
      <c r="I131" s="52"/>
      <c r="J131" s="45"/>
      <c r="K131" s="45"/>
      <c r="M131" s="53"/>
      <c r="O131" s="53"/>
      <c r="P131" s="53"/>
      <c r="Q131" s="40" t="str">
        <f xml:space="preserve">IF(ISBLANK(D131),"",'⚙️ 全局核算参数 (Config)'!$C$21)</f>
        <v/>
      </c>
      <c r="R131" s="41" t="str">
        <f xml:space="preserve">IF(ISBLANK(D131),"",IF(ISBLANK(I131),'⚙️ 全局核算参数 (Config)'!$B$13,I131))</f>
        <v/>
      </c>
      <c r="S131" s="42" t="str">
        <f xml:space="preserve">IF(ISBLANK(D131),"",ROUND(((D131*(1+R131)+Q131)/'⚙️ 全局核算参数 (Config)'!$C$4),2))</f>
        <v/>
      </c>
      <c r="T131" s="43" t="str">
        <f xml:space="preserve">IF(OR(ISBLANK(D131),NOT(AND(G131&gt;0,F131&gt;0))),"",INT(('⚙️ 全局核算参数 (Config)'!$B$32/G131))*F131)</f>
        <v/>
      </c>
      <c r="U131" s="43" t="str">
        <f xml:space="preserve">IF(OR(ISBLANK(D131),NOT(AND(G131&gt;0,F131&gt;0))),"",INT(('⚙️ 全局核算参数 (Config)'!$B$34/G131))*F131)</f>
        <v/>
      </c>
      <c r="V131" s="44" t="str">
        <f xml:space="preserve">IF(ISBLANK(D131),"",IF(R131&lt;'⚙️ 全局核算参数 (Config)'!$B$14,"🚨 穿透红线",IF(R131&gt;=0.25,"💎 高毛利款","✅ 利润健康")))</f>
        <v/>
      </c>
    </row>
    <row r="132" ht="24" customHeight="1" spans="1:22">
      <c r="A132" s="30"/>
      <c r="B132" s="31"/>
      <c r="C132" s="32"/>
      <c r="D132" s="33"/>
      <c r="E132" s="34"/>
      <c r="F132" s="34"/>
      <c r="G132" s="35"/>
      <c r="H132" s="36"/>
      <c r="I132" s="37"/>
      <c r="J132" s="30"/>
      <c r="K132" s="30"/>
      <c r="M132" s="53"/>
      <c r="O132" s="53"/>
      <c r="P132" s="53"/>
      <c r="Q132" s="40" t="str">
        <f xml:space="preserve">IF(ISBLANK(D132),"",'⚙️ 全局核算参数 (Config)'!$C$21)</f>
        <v/>
      </c>
      <c r="R132" s="41" t="str">
        <f xml:space="preserve">IF(ISBLANK(D132),"",IF(ISBLANK(I132),'⚙️ 全局核算参数 (Config)'!$B$13,I132))</f>
        <v/>
      </c>
      <c r="S132" s="42" t="str">
        <f xml:space="preserve">IF(ISBLANK(D132),"",ROUND(((D132*(1+R132)+Q132)/'⚙️ 全局核算参数 (Config)'!$C$4),2))</f>
        <v/>
      </c>
      <c r="T132" s="43" t="str">
        <f xml:space="preserve">IF(OR(ISBLANK(D132),NOT(AND(G132&gt;0,F132&gt;0))),"",INT(('⚙️ 全局核算参数 (Config)'!$B$32/G132))*F132)</f>
        <v/>
      </c>
      <c r="U132" s="43" t="str">
        <f xml:space="preserve">IF(OR(ISBLANK(D132),NOT(AND(G132&gt;0,F132&gt;0))),"",INT(('⚙️ 全局核算参数 (Config)'!$B$34/G132))*F132)</f>
        <v/>
      </c>
      <c r="V132" s="44" t="str">
        <f xml:space="preserve">IF(ISBLANK(D132),"",IF(R132&lt;'⚙️ 全局核算参数 (Config)'!$B$14,"🚨 穿透红线",IF(R132&gt;=0.25,"💎 高毛利款","✅ 利润健康")))</f>
        <v/>
      </c>
    </row>
    <row r="133" ht="24" customHeight="1" spans="1:22">
      <c r="A133" s="45"/>
      <c r="B133" s="46"/>
      <c r="C133" s="47"/>
      <c r="D133" s="48"/>
      <c r="E133" s="49"/>
      <c r="F133" s="49"/>
      <c r="G133" s="50"/>
      <c r="H133" s="51"/>
      <c r="I133" s="52"/>
      <c r="J133" s="45"/>
      <c r="K133" s="45"/>
      <c r="M133" s="53"/>
      <c r="O133" s="53"/>
      <c r="P133" s="53"/>
      <c r="Q133" s="40" t="str">
        <f xml:space="preserve">IF(ISBLANK(D133),"",'⚙️ 全局核算参数 (Config)'!$C$21)</f>
        <v/>
      </c>
      <c r="R133" s="41" t="str">
        <f xml:space="preserve">IF(ISBLANK(D133),"",IF(ISBLANK(I133),'⚙️ 全局核算参数 (Config)'!$B$13,I133))</f>
        <v/>
      </c>
      <c r="S133" s="42" t="str">
        <f xml:space="preserve">IF(ISBLANK(D133),"",ROUND(((D133*(1+R133)+Q133)/'⚙️ 全局核算参数 (Config)'!$C$4),2))</f>
        <v/>
      </c>
      <c r="T133" s="43" t="str">
        <f xml:space="preserve">IF(OR(ISBLANK(D133),NOT(AND(G133&gt;0,F133&gt;0))),"",INT(('⚙️ 全局核算参数 (Config)'!$B$32/G133))*F133)</f>
        <v/>
      </c>
      <c r="U133" s="43" t="str">
        <f xml:space="preserve">IF(OR(ISBLANK(D133),NOT(AND(G133&gt;0,F133&gt;0))),"",INT(('⚙️ 全局核算参数 (Config)'!$B$34/G133))*F133)</f>
        <v/>
      </c>
      <c r="V133" s="44" t="str">
        <f xml:space="preserve">IF(ISBLANK(D133),"",IF(R133&lt;'⚙️ 全局核算参数 (Config)'!$B$14,"🚨 穿透红线",IF(R133&gt;=0.25,"💎 高毛利款","✅ 利润健康")))</f>
        <v/>
      </c>
    </row>
    <row r="134" ht="24" customHeight="1" spans="1:22">
      <c r="A134" s="30"/>
      <c r="B134" s="31"/>
      <c r="C134" s="32"/>
      <c r="D134" s="33"/>
      <c r="E134" s="34"/>
      <c r="F134" s="34"/>
      <c r="G134" s="35"/>
      <c r="H134" s="36"/>
      <c r="I134" s="37"/>
      <c r="J134" s="30"/>
      <c r="K134" s="30"/>
      <c r="M134" s="53"/>
      <c r="O134" s="53"/>
      <c r="P134" s="53"/>
      <c r="Q134" s="40" t="str">
        <f xml:space="preserve">IF(ISBLANK(D134),"",'⚙️ 全局核算参数 (Config)'!$C$21)</f>
        <v/>
      </c>
      <c r="R134" s="41" t="str">
        <f xml:space="preserve">IF(ISBLANK(D134),"",IF(ISBLANK(I134),'⚙️ 全局核算参数 (Config)'!$B$13,I134))</f>
        <v/>
      </c>
      <c r="S134" s="42" t="str">
        <f xml:space="preserve">IF(ISBLANK(D134),"",ROUND(((D134*(1+R134)+Q134)/'⚙️ 全局核算参数 (Config)'!$C$4),2))</f>
        <v/>
      </c>
      <c r="T134" s="43" t="str">
        <f xml:space="preserve">IF(OR(ISBLANK(D134),NOT(AND(G134&gt;0,F134&gt;0))),"",INT(('⚙️ 全局核算参数 (Config)'!$B$32/G134))*F134)</f>
        <v/>
      </c>
      <c r="U134" s="43" t="str">
        <f xml:space="preserve">IF(OR(ISBLANK(D134),NOT(AND(G134&gt;0,F134&gt;0))),"",INT(('⚙️ 全局核算参数 (Config)'!$B$34/G134))*F134)</f>
        <v/>
      </c>
      <c r="V134" s="44" t="str">
        <f xml:space="preserve">IF(ISBLANK(D134),"",IF(R134&lt;'⚙️ 全局核算参数 (Config)'!$B$14,"🚨 穿透红线",IF(R134&gt;=0.25,"💎 高毛利款","✅ 利润健康")))</f>
        <v/>
      </c>
    </row>
    <row r="135" ht="24" customHeight="1" spans="1:22">
      <c r="A135" s="45"/>
      <c r="B135" s="46"/>
      <c r="C135" s="47"/>
      <c r="D135" s="48"/>
      <c r="E135" s="49"/>
      <c r="F135" s="49"/>
      <c r="G135" s="50"/>
      <c r="H135" s="51"/>
      <c r="I135" s="52"/>
      <c r="J135" s="45"/>
      <c r="K135" s="45"/>
      <c r="M135" s="53"/>
      <c r="O135" s="53"/>
      <c r="P135" s="53"/>
      <c r="Q135" s="40" t="str">
        <f xml:space="preserve">IF(ISBLANK(D135),"",'⚙️ 全局核算参数 (Config)'!$C$21)</f>
        <v/>
      </c>
      <c r="R135" s="41" t="str">
        <f xml:space="preserve">IF(ISBLANK(D135),"",IF(ISBLANK(I135),'⚙️ 全局核算参数 (Config)'!$B$13,I135))</f>
        <v/>
      </c>
      <c r="S135" s="42" t="str">
        <f xml:space="preserve">IF(ISBLANK(D135),"",ROUND(((D135*(1+R135)+Q135)/'⚙️ 全局核算参数 (Config)'!$C$4),2))</f>
        <v/>
      </c>
      <c r="T135" s="43" t="str">
        <f xml:space="preserve">IF(OR(ISBLANK(D135),NOT(AND(G135&gt;0,F135&gt;0))),"",INT(('⚙️ 全局核算参数 (Config)'!$B$32/G135))*F135)</f>
        <v/>
      </c>
      <c r="U135" s="43" t="str">
        <f xml:space="preserve">IF(OR(ISBLANK(D135),NOT(AND(G135&gt;0,F135&gt;0))),"",INT(('⚙️ 全局核算参数 (Config)'!$B$34/G135))*F135)</f>
        <v/>
      </c>
      <c r="V135" s="44" t="str">
        <f xml:space="preserve">IF(ISBLANK(D135),"",IF(R135&lt;'⚙️ 全局核算参数 (Config)'!$B$14,"🚨 穿透红线",IF(R135&gt;=0.25,"💎 高毛利款","✅ 利润健康")))</f>
        <v/>
      </c>
    </row>
    <row r="136" ht="24" customHeight="1" spans="1:22">
      <c r="A136" s="30"/>
      <c r="B136" s="31"/>
      <c r="C136" s="32"/>
      <c r="D136" s="33"/>
      <c r="E136" s="34"/>
      <c r="F136" s="34"/>
      <c r="G136" s="35"/>
      <c r="H136" s="36"/>
      <c r="I136" s="37"/>
      <c r="J136" s="30"/>
      <c r="K136" s="30"/>
      <c r="M136" s="53"/>
      <c r="O136" s="53"/>
      <c r="P136" s="53"/>
      <c r="Q136" s="40" t="str">
        <f xml:space="preserve">IF(ISBLANK(D136),"",'⚙️ 全局核算参数 (Config)'!$C$21)</f>
        <v/>
      </c>
      <c r="R136" s="41" t="str">
        <f xml:space="preserve">IF(ISBLANK(D136),"",IF(ISBLANK(I136),'⚙️ 全局核算参数 (Config)'!$B$13,I136))</f>
        <v/>
      </c>
      <c r="S136" s="42" t="str">
        <f xml:space="preserve">IF(ISBLANK(D136),"",ROUND(((D136*(1+R136)+Q136)/'⚙️ 全局核算参数 (Config)'!$C$4),2))</f>
        <v/>
      </c>
      <c r="T136" s="43" t="str">
        <f xml:space="preserve">IF(OR(ISBLANK(D136),NOT(AND(G136&gt;0,F136&gt;0))),"",INT(('⚙️ 全局核算参数 (Config)'!$B$32/G136))*F136)</f>
        <v/>
      </c>
      <c r="U136" s="43" t="str">
        <f xml:space="preserve">IF(OR(ISBLANK(D136),NOT(AND(G136&gt;0,F136&gt;0))),"",INT(('⚙️ 全局核算参数 (Config)'!$B$34/G136))*F136)</f>
        <v/>
      </c>
      <c r="V136" s="44" t="str">
        <f xml:space="preserve">IF(ISBLANK(D136),"",IF(R136&lt;'⚙️ 全局核算参数 (Config)'!$B$14,"🚨 穿透红线",IF(R136&gt;=0.25,"💎 高毛利款","✅ 利润健康")))</f>
        <v/>
      </c>
    </row>
    <row r="137" ht="24" customHeight="1" spans="1:22">
      <c r="A137" s="45"/>
      <c r="B137" s="46"/>
      <c r="C137" s="47"/>
      <c r="D137" s="48"/>
      <c r="E137" s="49"/>
      <c r="F137" s="49"/>
      <c r="G137" s="50"/>
      <c r="H137" s="51"/>
      <c r="I137" s="52"/>
      <c r="J137" s="45"/>
      <c r="K137" s="45"/>
      <c r="M137" s="53"/>
      <c r="O137" s="53"/>
      <c r="P137" s="53"/>
      <c r="Q137" s="40" t="str">
        <f xml:space="preserve">IF(ISBLANK(D137),"",'⚙️ 全局核算参数 (Config)'!$C$21)</f>
        <v/>
      </c>
      <c r="R137" s="41" t="str">
        <f xml:space="preserve">IF(ISBLANK(D137),"",IF(ISBLANK(I137),'⚙️ 全局核算参数 (Config)'!$B$13,I137))</f>
        <v/>
      </c>
      <c r="S137" s="42" t="str">
        <f xml:space="preserve">IF(ISBLANK(D137),"",ROUND(((D137*(1+R137)+Q137)/'⚙️ 全局核算参数 (Config)'!$C$4),2))</f>
        <v/>
      </c>
      <c r="T137" s="43" t="str">
        <f xml:space="preserve">IF(OR(ISBLANK(D137),NOT(AND(G137&gt;0,F137&gt;0))),"",INT(('⚙️ 全局核算参数 (Config)'!$B$32/G137))*F137)</f>
        <v/>
      </c>
      <c r="U137" s="43" t="str">
        <f xml:space="preserve">IF(OR(ISBLANK(D137),NOT(AND(G137&gt;0,F137&gt;0))),"",INT(('⚙️ 全局核算参数 (Config)'!$B$34/G137))*F137)</f>
        <v/>
      </c>
      <c r="V137" s="44" t="str">
        <f xml:space="preserve">IF(ISBLANK(D137),"",IF(R137&lt;'⚙️ 全局核算参数 (Config)'!$B$14,"🚨 穿透红线",IF(R137&gt;=0.25,"💎 高毛利款","✅ 利润健康")))</f>
        <v/>
      </c>
    </row>
    <row r="138" ht="24" customHeight="1" spans="1:22">
      <c r="A138" s="30"/>
      <c r="B138" s="31"/>
      <c r="C138" s="32"/>
      <c r="D138" s="33"/>
      <c r="E138" s="34"/>
      <c r="F138" s="34"/>
      <c r="G138" s="35"/>
      <c r="H138" s="36"/>
      <c r="I138" s="37"/>
      <c r="J138" s="30"/>
      <c r="K138" s="30"/>
      <c r="M138" s="53"/>
      <c r="O138" s="53"/>
      <c r="P138" s="53"/>
      <c r="Q138" s="40" t="str">
        <f xml:space="preserve">IF(ISBLANK(D138),"",'⚙️ 全局核算参数 (Config)'!$C$21)</f>
        <v/>
      </c>
      <c r="R138" s="41" t="str">
        <f xml:space="preserve">IF(ISBLANK(D138),"",IF(ISBLANK(I138),'⚙️ 全局核算参数 (Config)'!$B$13,I138))</f>
        <v/>
      </c>
      <c r="S138" s="42" t="str">
        <f xml:space="preserve">IF(ISBLANK(D138),"",ROUND(((D138*(1+R138)+Q138)/'⚙️ 全局核算参数 (Config)'!$C$4),2))</f>
        <v/>
      </c>
      <c r="T138" s="43" t="str">
        <f xml:space="preserve">IF(OR(ISBLANK(D138),NOT(AND(G138&gt;0,F138&gt;0))),"",INT(('⚙️ 全局核算参数 (Config)'!$B$32/G138))*F138)</f>
        <v/>
      </c>
      <c r="U138" s="43" t="str">
        <f xml:space="preserve">IF(OR(ISBLANK(D138),NOT(AND(G138&gt;0,F138&gt;0))),"",INT(('⚙️ 全局核算参数 (Config)'!$B$34/G138))*F138)</f>
        <v/>
      </c>
      <c r="V138" s="44" t="str">
        <f xml:space="preserve">IF(ISBLANK(D138),"",IF(R138&lt;'⚙️ 全局核算参数 (Config)'!$B$14,"🚨 穿透红线",IF(R138&gt;=0.25,"💎 高毛利款","✅ 利润健康")))</f>
        <v/>
      </c>
    </row>
    <row r="139" ht="24" customHeight="1" spans="1:22">
      <c r="A139" s="45"/>
      <c r="B139" s="46"/>
      <c r="C139" s="47"/>
      <c r="D139" s="48"/>
      <c r="E139" s="49"/>
      <c r="F139" s="49"/>
      <c r="G139" s="50"/>
      <c r="H139" s="51"/>
      <c r="I139" s="52"/>
      <c r="J139" s="45"/>
      <c r="K139" s="45"/>
      <c r="M139" s="53"/>
      <c r="O139" s="53"/>
      <c r="P139" s="53"/>
      <c r="Q139" s="40" t="str">
        <f xml:space="preserve">IF(ISBLANK(D139),"",'⚙️ 全局核算参数 (Config)'!$C$21)</f>
        <v/>
      </c>
      <c r="R139" s="41" t="str">
        <f xml:space="preserve">IF(ISBLANK(D139),"",IF(ISBLANK(I139),'⚙️ 全局核算参数 (Config)'!$B$13,I139))</f>
        <v/>
      </c>
      <c r="S139" s="42" t="str">
        <f xml:space="preserve">IF(ISBLANK(D139),"",ROUND(((D139*(1+R139)+Q139)/'⚙️ 全局核算参数 (Config)'!$C$4),2))</f>
        <v/>
      </c>
      <c r="T139" s="43" t="str">
        <f xml:space="preserve">IF(OR(ISBLANK(D139),NOT(AND(G139&gt;0,F139&gt;0))),"",INT(('⚙️ 全局核算参数 (Config)'!$B$32/G139))*F139)</f>
        <v/>
      </c>
      <c r="U139" s="43" t="str">
        <f xml:space="preserve">IF(OR(ISBLANK(D139),NOT(AND(G139&gt;0,F139&gt;0))),"",INT(('⚙️ 全局核算参数 (Config)'!$B$34/G139))*F139)</f>
        <v/>
      </c>
      <c r="V139" s="44" t="str">
        <f xml:space="preserve">IF(ISBLANK(D139),"",IF(R139&lt;'⚙️ 全局核算参数 (Config)'!$B$14,"🚨 穿透红线",IF(R139&gt;=0.25,"💎 高毛利款","✅ 利润健康")))</f>
        <v/>
      </c>
    </row>
    <row r="140" ht="24" customHeight="1" spans="1:22">
      <c r="A140" s="30"/>
      <c r="B140" s="31"/>
      <c r="C140" s="32"/>
      <c r="D140" s="33"/>
      <c r="E140" s="34"/>
      <c r="F140" s="34"/>
      <c r="G140" s="35"/>
      <c r="H140" s="36"/>
      <c r="I140" s="37"/>
      <c r="J140" s="30"/>
      <c r="K140" s="30"/>
      <c r="M140" s="53"/>
      <c r="O140" s="53"/>
      <c r="P140" s="53"/>
      <c r="Q140" s="40" t="str">
        <f xml:space="preserve">IF(ISBLANK(D140),"",'⚙️ 全局核算参数 (Config)'!$C$21)</f>
        <v/>
      </c>
      <c r="R140" s="41" t="str">
        <f xml:space="preserve">IF(ISBLANK(D140),"",IF(ISBLANK(I140),'⚙️ 全局核算参数 (Config)'!$B$13,I140))</f>
        <v/>
      </c>
      <c r="S140" s="42" t="str">
        <f xml:space="preserve">IF(ISBLANK(D140),"",ROUND(((D140*(1+R140)+Q140)/'⚙️ 全局核算参数 (Config)'!$C$4),2))</f>
        <v/>
      </c>
      <c r="T140" s="43" t="str">
        <f xml:space="preserve">IF(OR(ISBLANK(D140),NOT(AND(G140&gt;0,F140&gt;0))),"",INT(('⚙️ 全局核算参数 (Config)'!$B$32/G140))*F140)</f>
        <v/>
      </c>
      <c r="U140" s="43" t="str">
        <f xml:space="preserve">IF(OR(ISBLANK(D140),NOT(AND(G140&gt;0,F140&gt;0))),"",INT(('⚙️ 全局核算参数 (Config)'!$B$34/G140))*F140)</f>
        <v/>
      </c>
      <c r="V140" s="44" t="str">
        <f xml:space="preserve">IF(ISBLANK(D140),"",IF(R140&lt;'⚙️ 全局核算参数 (Config)'!$B$14,"🚨 穿透红线",IF(R140&gt;=0.25,"💎 高毛利款","✅ 利润健康")))</f>
        <v/>
      </c>
    </row>
    <row r="141" ht="24" customHeight="1" spans="1:22">
      <c r="A141" s="45"/>
      <c r="B141" s="46"/>
      <c r="C141" s="47"/>
      <c r="D141" s="48"/>
      <c r="E141" s="49"/>
      <c r="F141" s="49"/>
      <c r="G141" s="50"/>
      <c r="H141" s="51"/>
      <c r="I141" s="52"/>
      <c r="J141" s="45"/>
      <c r="K141" s="45"/>
      <c r="M141" s="53"/>
      <c r="O141" s="53"/>
      <c r="P141" s="53"/>
      <c r="Q141" s="40" t="str">
        <f xml:space="preserve">IF(ISBLANK(D141),"",'⚙️ 全局核算参数 (Config)'!$C$21)</f>
        <v/>
      </c>
      <c r="R141" s="41" t="str">
        <f xml:space="preserve">IF(ISBLANK(D141),"",IF(ISBLANK(I141),'⚙️ 全局核算参数 (Config)'!$B$13,I141))</f>
        <v/>
      </c>
      <c r="S141" s="42" t="str">
        <f xml:space="preserve">IF(ISBLANK(D141),"",ROUND(((D141*(1+R141)+Q141)/'⚙️ 全局核算参数 (Config)'!$C$4),2))</f>
        <v/>
      </c>
      <c r="T141" s="43" t="str">
        <f xml:space="preserve">IF(OR(ISBLANK(D141),NOT(AND(G141&gt;0,F141&gt;0))),"",INT(('⚙️ 全局核算参数 (Config)'!$B$32/G141))*F141)</f>
        <v/>
      </c>
      <c r="U141" s="43" t="str">
        <f xml:space="preserve">IF(OR(ISBLANK(D141),NOT(AND(G141&gt;0,F141&gt;0))),"",INT(('⚙️ 全局核算参数 (Config)'!$B$34/G141))*F141)</f>
        <v/>
      </c>
      <c r="V141" s="44" t="str">
        <f xml:space="preserve">IF(ISBLANK(D141),"",IF(R141&lt;'⚙️ 全局核算参数 (Config)'!$B$14,"🚨 穿透红线",IF(R141&gt;=0.25,"💎 高毛利款","✅ 利润健康")))</f>
        <v/>
      </c>
    </row>
    <row r="142" ht="24" customHeight="1" spans="1:22">
      <c r="A142" s="30"/>
      <c r="B142" s="31"/>
      <c r="C142" s="32"/>
      <c r="D142" s="33"/>
      <c r="E142" s="34"/>
      <c r="F142" s="34"/>
      <c r="G142" s="35"/>
      <c r="H142" s="36"/>
      <c r="I142" s="37"/>
      <c r="J142" s="30"/>
      <c r="K142" s="30"/>
      <c r="M142" s="53"/>
      <c r="O142" s="53"/>
      <c r="P142" s="53"/>
      <c r="Q142" s="40" t="str">
        <f xml:space="preserve">IF(ISBLANK(D142),"",'⚙️ 全局核算参数 (Config)'!$C$21)</f>
        <v/>
      </c>
      <c r="R142" s="41" t="str">
        <f xml:space="preserve">IF(ISBLANK(D142),"",IF(ISBLANK(I142),'⚙️ 全局核算参数 (Config)'!$B$13,I142))</f>
        <v/>
      </c>
      <c r="S142" s="42" t="str">
        <f xml:space="preserve">IF(ISBLANK(D142),"",ROUND(((D142*(1+R142)+Q142)/'⚙️ 全局核算参数 (Config)'!$C$4),2))</f>
        <v/>
      </c>
      <c r="T142" s="43" t="str">
        <f xml:space="preserve">IF(OR(ISBLANK(D142),NOT(AND(G142&gt;0,F142&gt;0))),"",INT(('⚙️ 全局核算参数 (Config)'!$B$32/G142))*F142)</f>
        <v/>
      </c>
      <c r="U142" s="43" t="str">
        <f xml:space="preserve">IF(OR(ISBLANK(D142),NOT(AND(G142&gt;0,F142&gt;0))),"",INT(('⚙️ 全局核算参数 (Config)'!$B$34/G142))*F142)</f>
        <v/>
      </c>
      <c r="V142" s="44" t="str">
        <f xml:space="preserve">IF(ISBLANK(D142),"",IF(R142&lt;'⚙️ 全局核算参数 (Config)'!$B$14,"🚨 穿透红线",IF(R142&gt;=0.25,"💎 高毛利款","✅ 利润健康")))</f>
        <v/>
      </c>
    </row>
    <row r="143" ht="24" customHeight="1" spans="1:22">
      <c r="A143" s="45"/>
      <c r="B143" s="46"/>
      <c r="C143" s="47"/>
      <c r="D143" s="48"/>
      <c r="E143" s="49"/>
      <c r="F143" s="49"/>
      <c r="G143" s="50"/>
      <c r="H143" s="51"/>
      <c r="I143" s="52"/>
      <c r="J143" s="45"/>
      <c r="K143" s="45"/>
      <c r="M143" s="53"/>
      <c r="O143" s="53"/>
      <c r="P143" s="53"/>
      <c r="Q143" s="40" t="str">
        <f xml:space="preserve">IF(ISBLANK(D143),"",'⚙️ 全局核算参数 (Config)'!$C$21)</f>
        <v/>
      </c>
      <c r="R143" s="41" t="str">
        <f xml:space="preserve">IF(ISBLANK(D143),"",IF(ISBLANK(I143),'⚙️ 全局核算参数 (Config)'!$B$13,I143))</f>
        <v/>
      </c>
      <c r="S143" s="42" t="str">
        <f xml:space="preserve">IF(ISBLANK(D143),"",ROUND(((D143*(1+R143)+Q143)/'⚙️ 全局核算参数 (Config)'!$C$4),2))</f>
        <v/>
      </c>
      <c r="T143" s="43" t="str">
        <f xml:space="preserve">IF(OR(ISBLANK(D143),NOT(AND(G143&gt;0,F143&gt;0))),"",INT(('⚙️ 全局核算参数 (Config)'!$B$32/G143))*F143)</f>
        <v/>
      </c>
      <c r="U143" s="43" t="str">
        <f xml:space="preserve">IF(OR(ISBLANK(D143),NOT(AND(G143&gt;0,F143&gt;0))),"",INT(('⚙️ 全局核算参数 (Config)'!$B$34/G143))*F143)</f>
        <v/>
      </c>
      <c r="V143" s="44" t="str">
        <f xml:space="preserve">IF(ISBLANK(D143),"",IF(R143&lt;'⚙️ 全局核算参数 (Config)'!$B$14,"🚨 穿透红线",IF(R143&gt;=0.25,"💎 高毛利款","✅ 利润健康")))</f>
        <v/>
      </c>
    </row>
    <row r="144" ht="24" customHeight="1" spans="1:22">
      <c r="A144" s="30"/>
      <c r="B144" s="31"/>
      <c r="C144" s="32"/>
      <c r="D144" s="33"/>
      <c r="E144" s="34"/>
      <c r="F144" s="34"/>
      <c r="G144" s="35"/>
      <c r="H144" s="36"/>
      <c r="I144" s="37"/>
      <c r="J144" s="30"/>
      <c r="K144" s="30"/>
      <c r="M144" s="53"/>
      <c r="O144" s="53"/>
      <c r="P144" s="53"/>
      <c r="Q144" s="40" t="str">
        <f xml:space="preserve">IF(ISBLANK(D144),"",'⚙️ 全局核算参数 (Config)'!$C$21)</f>
        <v/>
      </c>
      <c r="R144" s="41" t="str">
        <f xml:space="preserve">IF(ISBLANK(D144),"",IF(ISBLANK(I144),'⚙️ 全局核算参数 (Config)'!$B$13,I144))</f>
        <v/>
      </c>
      <c r="S144" s="42" t="str">
        <f xml:space="preserve">IF(ISBLANK(D144),"",ROUND(((D144*(1+R144)+Q144)/'⚙️ 全局核算参数 (Config)'!$C$4),2))</f>
        <v/>
      </c>
      <c r="T144" s="43" t="str">
        <f xml:space="preserve">IF(OR(ISBLANK(D144),NOT(AND(G144&gt;0,F144&gt;0))),"",INT(('⚙️ 全局核算参数 (Config)'!$B$32/G144))*F144)</f>
        <v/>
      </c>
      <c r="U144" s="43" t="str">
        <f xml:space="preserve">IF(OR(ISBLANK(D144),NOT(AND(G144&gt;0,F144&gt;0))),"",INT(('⚙️ 全局核算参数 (Config)'!$B$34/G144))*F144)</f>
        <v/>
      </c>
      <c r="V144" s="44" t="str">
        <f xml:space="preserve">IF(ISBLANK(D144),"",IF(R144&lt;'⚙️ 全局核算参数 (Config)'!$B$14,"🚨 穿透红线",IF(R144&gt;=0.25,"💎 高毛利款","✅ 利润健康")))</f>
        <v/>
      </c>
    </row>
    <row r="145" ht="24" customHeight="1" spans="1:22">
      <c r="A145" s="45"/>
      <c r="B145" s="46"/>
      <c r="C145" s="47"/>
      <c r="D145" s="48"/>
      <c r="E145" s="49"/>
      <c r="F145" s="49"/>
      <c r="G145" s="50"/>
      <c r="H145" s="51"/>
      <c r="I145" s="52"/>
      <c r="J145" s="45"/>
      <c r="K145" s="45"/>
      <c r="M145" s="53"/>
      <c r="O145" s="53"/>
      <c r="P145" s="53"/>
      <c r="Q145" s="40" t="str">
        <f xml:space="preserve">IF(ISBLANK(D145),"",'⚙️ 全局核算参数 (Config)'!$C$21)</f>
        <v/>
      </c>
      <c r="R145" s="41" t="str">
        <f xml:space="preserve">IF(ISBLANK(D145),"",IF(ISBLANK(I145),'⚙️ 全局核算参数 (Config)'!$B$13,I145))</f>
        <v/>
      </c>
      <c r="S145" s="42" t="str">
        <f xml:space="preserve">IF(ISBLANK(D145),"",ROUND(((D145*(1+R145)+Q145)/'⚙️ 全局核算参数 (Config)'!$C$4),2))</f>
        <v/>
      </c>
      <c r="T145" s="43" t="str">
        <f xml:space="preserve">IF(OR(ISBLANK(D145),NOT(AND(G145&gt;0,F145&gt;0))),"",INT(('⚙️ 全局核算参数 (Config)'!$B$32/G145))*F145)</f>
        <v/>
      </c>
      <c r="U145" s="43" t="str">
        <f xml:space="preserve">IF(OR(ISBLANK(D145),NOT(AND(G145&gt;0,F145&gt;0))),"",INT(('⚙️ 全局核算参数 (Config)'!$B$34/G145))*F145)</f>
        <v/>
      </c>
      <c r="V145" s="44" t="str">
        <f xml:space="preserve">IF(ISBLANK(D145),"",IF(R145&lt;'⚙️ 全局核算参数 (Config)'!$B$14,"🚨 穿透红线",IF(R145&gt;=0.25,"💎 高毛利款","✅ 利润健康")))</f>
        <v/>
      </c>
    </row>
    <row r="146" ht="24" customHeight="1" spans="1:22">
      <c r="A146" s="30"/>
      <c r="B146" s="31"/>
      <c r="C146" s="32"/>
      <c r="D146" s="33"/>
      <c r="E146" s="34"/>
      <c r="F146" s="34"/>
      <c r="G146" s="35"/>
      <c r="H146" s="36"/>
      <c r="I146" s="37"/>
      <c r="J146" s="30"/>
      <c r="K146" s="30"/>
      <c r="M146" s="53"/>
      <c r="O146" s="53"/>
      <c r="P146" s="53"/>
      <c r="Q146" s="40" t="str">
        <f xml:space="preserve">IF(ISBLANK(D146),"",'⚙️ 全局核算参数 (Config)'!$C$21)</f>
        <v/>
      </c>
      <c r="R146" s="41" t="str">
        <f xml:space="preserve">IF(ISBLANK(D146),"",IF(ISBLANK(I146),'⚙️ 全局核算参数 (Config)'!$B$13,I146))</f>
        <v/>
      </c>
      <c r="S146" s="42" t="str">
        <f xml:space="preserve">IF(ISBLANK(D146),"",ROUND(((D146*(1+R146)+Q146)/'⚙️ 全局核算参数 (Config)'!$C$4),2))</f>
        <v/>
      </c>
      <c r="T146" s="43" t="str">
        <f xml:space="preserve">IF(OR(ISBLANK(D146),NOT(AND(G146&gt;0,F146&gt;0))),"",INT(('⚙️ 全局核算参数 (Config)'!$B$32/G146))*F146)</f>
        <v/>
      </c>
      <c r="U146" s="43" t="str">
        <f xml:space="preserve">IF(OR(ISBLANK(D146),NOT(AND(G146&gt;0,F146&gt;0))),"",INT(('⚙️ 全局核算参数 (Config)'!$B$34/G146))*F146)</f>
        <v/>
      </c>
      <c r="V146" s="44" t="str">
        <f xml:space="preserve">IF(ISBLANK(D146),"",IF(R146&lt;'⚙️ 全局核算参数 (Config)'!$B$14,"🚨 穿透红线",IF(R146&gt;=0.25,"💎 高毛利款","✅ 利润健康")))</f>
        <v/>
      </c>
    </row>
    <row r="147" ht="24" customHeight="1" spans="1:22">
      <c r="A147" s="45"/>
      <c r="B147" s="46"/>
      <c r="C147" s="47"/>
      <c r="D147" s="48"/>
      <c r="E147" s="49"/>
      <c r="F147" s="49"/>
      <c r="G147" s="50"/>
      <c r="H147" s="51"/>
      <c r="I147" s="52"/>
      <c r="J147" s="45"/>
      <c r="K147" s="45"/>
      <c r="M147" s="53"/>
      <c r="O147" s="53"/>
      <c r="P147" s="53"/>
      <c r="Q147" s="40" t="str">
        <f xml:space="preserve">IF(ISBLANK(D147),"",'⚙️ 全局核算参数 (Config)'!$C$21)</f>
        <v/>
      </c>
      <c r="R147" s="41" t="str">
        <f xml:space="preserve">IF(ISBLANK(D147),"",IF(ISBLANK(I147),'⚙️ 全局核算参数 (Config)'!$B$13,I147))</f>
        <v/>
      </c>
      <c r="S147" s="42" t="str">
        <f xml:space="preserve">IF(ISBLANK(D147),"",ROUND(((D147*(1+R147)+Q147)/'⚙️ 全局核算参数 (Config)'!$C$4),2))</f>
        <v/>
      </c>
      <c r="T147" s="43" t="str">
        <f xml:space="preserve">IF(OR(ISBLANK(D147),NOT(AND(G147&gt;0,F147&gt;0))),"",INT(('⚙️ 全局核算参数 (Config)'!$B$32/G147))*F147)</f>
        <v/>
      </c>
      <c r="U147" s="43" t="str">
        <f xml:space="preserve">IF(OR(ISBLANK(D147),NOT(AND(G147&gt;0,F147&gt;0))),"",INT(('⚙️ 全局核算参数 (Config)'!$B$34/G147))*F147)</f>
        <v/>
      </c>
      <c r="V147" s="44" t="str">
        <f xml:space="preserve">IF(ISBLANK(D147),"",IF(R147&lt;'⚙️ 全局核算参数 (Config)'!$B$14,"🚨 穿透红线",IF(R147&gt;=0.25,"💎 高毛利款","✅ 利润健康")))</f>
        <v/>
      </c>
    </row>
    <row r="148" ht="24" customHeight="1" spans="1:22">
      <c r="A148" s="30"/>
      <c r="B148" s="31"/>
      <c r="C148" s="32"/>
      <c r="D148" s="33"/>
      <c r="E148" s="34"/>
      <c r="F148" s="34"/>
      <c r="G148" s="35"/>
      <c r="H148" s="36"/>
      <c r="I148" s="37"/>
      <c r="J148" s="30"/>
      <c r="K148" s="30"/>
      <c r="M148" s="53"/>
      <c r="O148" s="53"/>
      <c r="P148" s="53"/>
      <c r="Q148" s="40" t="str">
        <f xml:space="preserve">IF(ISBLANK(D148),"",'⚙️ 全局核算参数 (Config)'!$C$21)</f>
        <v/>
      </c>
      <c r="R148" s="41" t="str">
        <f xml:space="preserve">IF(ISBLANK(D148),"",IF(ISBLANK(I148),'⚙️ 全局核算参数 (Config)'!$B$13,I148))</f>
        <v/>
      </c>
      <c r="S148" s="42" t="str">
        <f xml:space="preserve">IF(ISBLANK(D148),"",ROUND(((D148*(1+R148)+Q148)/'⚙️ 全局核算参数 (Config)'!$C$4),2))</f>
        <v/>
      </c>
      <c r="T148" s="43" t="str">
        <f xml:space="preserve">IF(OR(ISBLANK(D148),NOT(AND(G148&gt;0,F148&gt;0))),"",INT(('⚙️ 全局核算参数 (Config)'!$B$32/G148))*F148)</f>
        <v/>
      </c>
      <c r="U148" s="43" t="str">
        <f xml:space="preserve">IF(OR(ISBLANK(D148),NOT(AND(G148&gt;0,F148&gt;0))),"",INT(('⚙️ 全局核算参数 (Config)'!$B$34/G148))*F148)</f>
        <v/>
      </c>
      <c r="V148" s="44" t="str">
        <f xml:space="preserve">IF(ISBLANK(D148),"",IF(R148&lt;'⚙️ 全局核算参数 (Config)'!$B$14,"🚨 穿透红线",IF(R148&gt;=0.25,"💎 高毛利款","✅ 利润健康")))</f>
        <v/>
      </c>
    </row>
    <row r="149" ht="24" customHeight="1" spans="1:22">
      <c r="A149" s="45"/>
      <c r="B149" s="46"/>
      <c r="C149" s="47"/>
      <c r="D149" s="48"/>
      <c r="E149" s="49"/>
      <c r="F149" s="49"/>
      <c r="G149" s="50"/>
      <c r="H149" s="51"/>
      <c r="I149" s="52"/>
      <c r="J149" s="45"/>
      <c r="K149" s="45"/>
      <c r="M149" s="53"/>
      <c r="O149" s="53"/>
      <c r="P149" s="53"/>
      <c r="Q149" s="40" t="str">
        <f xml:space="preserve">IF(ISBLANK(D149),"",'⚙️ 全局核算参数 (Config)'!$C$21)</f>
        <v/>
      </c>
      <c r="R149" s="41" t="str">
        <f xml:space="preserve">IF(ISBLANK(D149),"",IF(ISBLANK(I149),'⚙️ 全局核算参数 (Config)'!$B$13,I149))</f>
        <v/>
      </c>
      <c r="S149" s="42" t="str">
        <f xml:space="preserve">IF(ISBLANK(D149),"",ROUND(((D149*(1+R149)+Q149)/'⚙️ 全局核算参数 (Config)'!$C$4),2))</f>
        <v/>
      </c>
      <c r="T149" s="43" t="str">
        <f xml:space="preserve">IF(OR(ISBLANK(D149),NOT(AND(G149&gt;0,F149&gt;0))),"",INT(('⚙️ 全局核算参数 (Config)'!$B$32/G149))*F149)</f>
        <v/>
      </c>
      <c r="U149" s="43" t="str">
        <f xml:space="preserve">IF(OR(ISBLANK(D149),NOT(AND(G149&gt;0,F149&gt;0))),"",INT(('⚙️ 全局核算参数 (Config)'!$B$34/G149))*F149)</f>
        <v/>
      </c>
      <c r="V149" s="44" t="str">
        <f xml:space="preserve">IF(ISBLANK(D149),"",IF(R149&lt;'⚙️ 全局核算参数 (Config)'!$B$14,"🚨 穿透红线",IF(R149&gt;=0.25,"💎 高毛利款","✅ 利润健康")))</f>
        <v/>
      </c>
    </row>
    <row r="150" ht="24" customHeight="1" spans="1:22">
      <c r="A150" s="30"/>
      <c r="B150" s="31"/>
      <c r="C150" s="32"/>
      <c r="D150" s="33"/>
      <c r="E150" s="34"/>
      <c r="F150" s="34"/>
      <c r="G150" s="35"/>
      <c r="H150" s="36"/>
      <c r="I150" s="37"/>
      <c r="J150" s="30"/>
      <c r="K150" s="30"/>
      <c r="M150" s="53"/>
      <c r="O150" s="53"/>
      <c r="P150" s="53"/>
      <c r="Q150" s="40" t="str">
        <f xml:space="preserve">IF(ISBLANK(D150),"",'⚙️ 全局核算参数 (Config)'!$C$21)</f>
        <v/>
      </c>
      <c r="R150" s="41" t="str">
        <f xml:space="preserve">IF(ISBLANK(D150),"",IF(ISBLANK(I150),'⚙️ 全局核算参数 (Config)'!$B$13,I150))</f>
        <v/>
      </c>
      <c r="S150" s="42" t="str">
        <f xml:space="preserve">IF(ISBLANK(D150),"",ROUND(((D150*(1+R150)+Q150)/'⚙️ 全局核算参数 (Config)'!$C$4),2))</f>
        <v/>
      </c>
      <c r="T150" s="43" t="str">
        <f xml:space="preserve">IF(OR(ISBLANK(D150),NOT(AND(G150&gt;0,F150&gt;0))),"",INT(('⚙️ 全局核算参数 (Config)'!$B$32/G150))*F150)</f>
        <v/>
      </c>
      <c r="U150" s="43" t="str">
        <f xml:space="preserve">IF(OR(ISBLANK(D150),NOT(AND(G150&gt;0,F150&gt;0))),"",INT(('⚙️ 全局核算参数 (Config)'!$B$34/G150))*F150)</f>
        <v/>
      </c>
      <c r="V150" s="44" t="str">
        <f xml:space="preserve">IF(ISBLANK(D150),"",IF(R150&lt;'⚙️ 全局核算参数 (Config)'!$B$14,"🚨 穿透红线",IF(R150&gt;=0.25,"💎 高毛利款","✅ 利润健康")))</f>
        <v/>
      </c>
    </row>
    <row r="151" ht="24" customHeight="1" spans="1:22">
      <c r="A151" s="45"/>
      <c r="B151" s="46"/>
      <c r="C151" s="47"/>
      <c r="D151" s="48"/>
      <c r="E151" s="49"/>
      <c r="F151" s="49"/>
      <c r="G151" s="50"/>
      <c r="H151" s="51"/>
      <c r="I151" s="52"/>
      <c r="J151" s="45"/>
      <c r="K151" s="45"/>
      <c r="M151" s="53"/>
      <c r="O151" s="53"/>
      <c r="P151" s="53"/>
      <c r="Q151" s="40" t="str">
        <f xml:space="preserve">IF(ISBLANK(D151),"",'⚙️ 全局核算参数 (Config)'!$C$21)</f>
        <v/>
      </c>
      <c r="R151" s="41" t="str">
        <f xml:space="preserve">IF(ISBLANK(D151),"",IF(ISBLANK(I151),'⚙️ 全局核算参数 (Config)'!$B$13,I151))</f>
        <v/>
      </c>
      <c r="S151" s="42" t="str">
        <f xml:space="preserve">IF(ISBLANK(D151),"",ROUND(((D151*(1+R151)+Q151)/'⚙️ 全局核算参数 (Config)'!$C$4),2))</f>
        <v/>
      </c>
      <c r="T151" s="43" t="str">
        <f xml:space="preserve">IF(OR(ISBLANK(D151),NOT(AND(G151&gt;0,F151&gt;0))),"",INT(('⚙️ 全局核算参数 (Config)'!$B$32/G151))*F151)</f>
        <v/>
      </c>
      <c r="U151" s="43" t="str">
        <f xml:space="preserve">IF(OR(ISBLANK(D151),NOT(AND(G151&gt;0,F151&gt;0))),"",INT(('⚙️ 全局核算参数 (Config)'!$B$34/G151))*F151)</f>
        <v/>
      </c>
      <c r="V151" s="44" t="str">
        <f xml:space="preserve">IF(ISBLANK(D151),"",IF(R151&lt;'⚙️ 全局核算参数 (Config)'!$B$14,"🚨 穿透红线",IF(R151&gt;=0.25,"💎 高毛利款","✅ 利润健康")))</f>
        <v/>
      </c>
    </row>
  </sheetData>
  <pageMargins left="0.7" right="0.7" top="0.75" bottom="0.75" header="0.511811023622047" footer="0.511811023622047"/>
  <pageSetup paperSize="1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3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14.4"/>
  <cols>
    <col min="1" max="1" width="8" style="1" customWidth="1"/>
    <col min="2" max="2" width="18" style="1" customWidth="1"/>
    <col min="3" max="3" width="62" style="1" customWidth="1"/>
    <col min="4" max="4" width="13" style="1" customWidth="1"/>
    <col min="5" max="5" width="18" style="1" customWidth="1"/>
    <col min="6" max="6" width="20" style="1" customWidth="1"/>
    <col min="7" max="8" width="18" style="1" customWidth="1"/>
    <col min="9" max="9" width="16" style="1" customWidth="1"/>
    <col min="10" max="10" width="19" customWidth="1"/>
    <col min="11" max="11" width="19.2222222222222" customWidth="1"/>
    <col min="12" max="12" width="16" customWidth="1"/>
  </cols>
  <sheetData>
    <row r="1" ht="36" customHeight="1" spans="1:12">
      <c r="A1" s="2" t="s">
        <v>194</v>
      </c>
      <c r="B1" s="2"/>
      <c r="C1" s="3" t="s">
        <v>195</v>
      </c>
      <c r="D1" s="3"/>
      <c r="E1" s="3"/>
      <c r="F1" s="3"/>
      <c r="G1" s="3"/>
      <c r="H1" s="3"/>
      <c r="I1" s="3"/>
      <c r="J1" s="3"/>
      <c r="K1" s="3"/>
      <c r="L1" s="3"/>
    </row>
    <row r="2" ht="24" customHeight="1" spans="1:12">
      <c r="A2" s="4" t="str">
        <f xml:space="preserve">"Trade Term: FOB · " &amp; '⚙️ 全局核算参数 (Config)'!$B$4 &amp; " (" &amp; '⚙️ 全局核算参数 (Config)'!$D$4 &amp; ")"</f>
        <v>Trade Term: FOB · USD ($)</v>
      </c>
      <c r="B2" s="4"/>
      <c r="C2" s="5" t="str">
        <f xml:space="preserve">"Payment: 30% T/T Deposit, 70% Balance Before Shipment  |  Price Validity: " &amp; '⚙️ 全局核算参数 (Config)'!$B$16</f>
        <v>Payment: 30% T/T Deposit, 70% Balance Before Shipment  |  Price Validity: 30 Days</v>
      </c>
      <c r="D2" s="5"/>
      <c r="E2" s="5"/>
      <c r="F2" s="5"/>
      <c r="G2" s="5"/>
      <c r="H2" s="5"/>
      <c r="I2" s="5"/>
      <c r="J2" s="5"/>
      <c r="K2" s="5"/>
      <c r="L2" s="5"/>
    </row>
    <row r="3" ht="25.5" customHeight="1" spans="1:12">
      <c r="A3" s="6" t="s">
        <v>196</v>
      </c>
      <c r="B3" s="6" t="s">
        <v>197</v>
      </c>
      <c r="C3" s="6" t="s">
        <v>198</v>
      </c>
      <c r="D3" s="6" t="s">
        <v>199</v>
      </c>
      <c r="E3" s="6" t="str">
        <f xml:space="preserve">"FOB Price (" &amp; '⚙️ 全局核算参数 (Config)'!$B$4 &amp; ")"</f>
        <v>FOB Price (USD)</v>
      </c>
      <c r="F3" s="6" t="s">
        <v>200</v>
      </c>
      <c r="G3" s="6" t="s">
        <v>201</v>
      </c>
      <c r="H3" s="6" t="s">
        <v>202</v>
      </c>
      <c r="I3" s="6" t="s">
        <v>203</v>
      </c>
      <c r="J3" s="6" t="s">
        <v>204</v>
      </c>
      <c r="K3" s="6" t="str">
        <f xml:space="preserve">"Applied Price (" &amp; '⚙️ 全局核算参数 (Config)'!$B$4 &amp; ")"</f>
        <v>Applied Price (USD)</v>
      </c>
      <c r="L3" s="6" t="str">
        <f xml:space="preserve">"Amount (" &amp; '⚙️ 全局核算参数 (Config)'!$B$4 &amp; ")"</f>
        <v>Amount (USD)</v>
      </c>
    </row>
    <row r="4" ht="30" customHeight="1" spans="1:12">
      <c r="A4" s="7">
        <f xml:space="preserve">IF(ISBLANK('📦 商品出厂底价表 (Products)'!A2), "", 1)</f>
        <v>1</v>
      </c>
      <c r="B4" s="7" t="str">
        <f xml:space="preserve">IF(ISBLANK('📦 商品出厂底价表 (Products)'!A2), "", '📦 商品出厂底价表 (Products)'!A2)</f>
        <v>TILE-PG-8080</v>
      </c>
      <c r="C4" s="8" t="str">
        <f xml:space="preserve">IF(ISBLANK('📦 商品出厂底价表 (Products)'!A2), "", '📦 商品出厂底价表 (Products)'!C2)</f>
        <v>Polished Glazed Porcelain Tile 800x800mm (全抛釉瓷砖)</v>
      </c>
      <c r="D4" s="9">
        <f xml:space="preserve">IF(ISBLANK('📦 商品出厂底价表 (Products)'!A2), "", '📦 商品出厂底价表 (Products)'!E2)</f>
        <v>500</v>
      </c>
      <c r="E4" s="10">
        <f xml:space="preserve">IF(ISBLANK('📦 商品出厂底价表 (Products)'!A2), "", '📦 商品出厂底价表 (Products)'!S2)</f>
        <v>5.14</v>
      </c>
      <c r="F4" s="9">
        <f xml:space="preserve">IF(ISBLANK('📦 商品出厂底价表 (Products)'!A2), "", '📦 商品出厂底价表 (Products)'!F2)</f>
        <v>3</v>
      </c>
      <c r="G4" s="9">
        <f xml:space="preserve">IF(ISBLANK('📦 商品出厂底价表 (Products)'!A2), "", '📦 商品出厂底价表 (Products)'!T2)</f>
        <v>1866</v>
      </c>
      <c r="H4" s="9">
        <f xml:space="preserve">IF(ISBLANK('📦 商品出厂底价表 (Products)'!A2), "", '📦 商品出厂底价表 (Products)'!U2)</f>
        <v>4533</v>
      </c>
      <c r="I4" s="7" t="str">
        <f xml:space="preserve">IF(ISBLANK('📦 商品出厂底价表 (Products)'!A2), "", '📦 商品出厂底价表 (Products)'!J2)</f>
        <v>20-25 Days</v>
      </c>
      <c r="J4" s="11">
        <v>3000</v>
      </c>
      <c r="K4" s="12">
        <f xml:space="preserve">IF(OR(J4="",'📦 商品出厂底价表 (Products)'!A2=""),"",ROUND((IF(AND('📦 商品出厂底价表 (Products)'!N2&lt;&gt;"",J4&gt;='📦 商品出厂底价表 (Products)'!N2),'📦 商品出厂底价表 (Products)'!O2,IF(AND('📦 商品出厂底价表 (Products)'!L2&lt;&gt;"",J4&gt;='📦 商品出厂底价表 (Products)'!L2),'📦 商品出厂底价表 (Products)'!M2,'📦 商品出厂底价表 (Products)'!D2))*(1+'📦 商品出厂底价表 (Products)'!R2)+'📦 商品出厂底价表 (Products)'!Q2)/'⚙️ 全局核算参数 (Config)'!$C$4,2))</f>
        <v>4.9</v>
      </c>
      <c r="L4" s="12">
        <f t="shared" ref="L4:L16" si="0" xml:space="preserve">IF(K4="","",J4*K4)</f>
        <v>14700</v>
      </c>
    </row>
    <row r="5" ht="30" customHeight="1" spans="1:12">
      <c r="A5" s="13">
        <f xml:space="preserve">IF(ISBLANK('📦 商品出厂底价表 (Products)'!A3), "", 2)</f>
        <v>2</v>
      </c>
      <c r="B5" s="13" t="str">
        <f xml:space="preserve">IF(ISBLANK('📦 商品出厂底价表 (Products)'!A3), "", '📦 商品出厂底价表 (Products)'!A3)</f>
        <v>TILE-SN-60120</v>
      </c>
      <c r="C5" s="14" t="str">
        <f xml:space="preserve">IF(ISBLANK('📦 商品出厂底价表 (Products)'!A3), "", '📦 商品出厂底价表 (Products)'!C3)</f>
        <v>Sintered Stone Matt Tile 600x1200mm (岩板哑光瓷砖)</v>
      </c>
      <c r="D5" s="15">
        <f xml:space="preserve">IF(ISBLANK('📦 商品出厂底价表 (Products)'!A3), "", '📦 商品出厂底价表 (Products)'!E3)</f>
        <v>300</v>
      </c>
      <c r="E5" s="16">
        <f xml:space="preserve">IF(ISBLANK('📦 商品出厂底价表 (Products)'!A3), "", '📦 商品出厂底价表 (Products)'!S3)</f>
        <v>9.86</v>
      </c>
      <c r="F5" s="15">
        <f xml:space="preserve">IF(ISBLANK('📦 商品出厂底价表 (Products)'!A3), "", '📦 商品出厂底价表 (Products)'!F3)</f>
        <v>2</v>
      </c>
      <c r="G5" s="15">
        <f xml:space="preserve">IF(ISBLANK('📦 商品出厂底价表 (Products)'!A3), "", '📦 商品出厂底价表 (Products)'!T3)</f>
        <v>1120</v>
      </c>
      <c r="H5" s="15">
        <f xml:space="preserve">IF(ISBLANK('📦 商品出厂底价表 (Products)'!A3), "", '📦 商品出厂底价表 (Products)'!U3)</f>
        <v>2720</v>
      </c>
      <c r="I5" s="13" t="str">
        <f xml:space="preserve">IF(ISBLANK('📦 商品出厂底价表 (Products)'!A3), "", '📦 商品出厂底价表 (Products)'!J3)</f>
        <v>25-30 Days</v>
      </c>
      <c r="J5" s="11">
        <v>1500</v>
      </c>
      <c r="K5" s="12">
        <f xml:space="preserve">IF(OR(J5="",'📦 商品出厂底价表 (Products)'!A3=""),"",ROUND((IF(AND('📦 商品出厂底价表 (Products)'!N3&lt;&gt;"",J5&gt;='📦 商品出厂底价表 (Products)'!N3),'📦 商品出厂底价表 (Products)'!O3,IF(AND('📦 商品出厂底价表 (Products)'!L3&lt;&gt;"",J5&gt;='📦 商品出厂底价表 (Products)'!L3),'📦 商品出厂底价表 (Products)'!M3,'📦 商品出厂底价表 (Products)'!D3))*(1+'📦 商品出厂底价表 (Products)'!R3)+'📦 商品出厂底价表 (Products)'!Q3)/'⚙️ 全局核算参数 (Config)'!$C$4,2))</f>
        <v>9.35</v>
      </c>
      <c r="L5" s="12">
        <f t="shared" si="0"/>
        <v>14025</v>
      </c>
    </row>
    <row r="6" ht="30" customHeight="1" spans="1:12">
      <c r="A6" s="7">
        <f xml:space="preserve">IF(ISBLANK('📦 商品出厂底价表 (Products)'!A4), "", 3)</f>
        <v>3</v>
      </c>
      <c r="B6" s="7" t="str">
        <f xml:space="preserve">IF(ISBLANK('📦 商品出厂底价表 (Products)'!A4), "", '📦 商品出厂底价表 (Products)'!A4)</f>
        <v>TILE-WD-20120</v>
      </c>
      <c r="C6" s="8" t="str">
        <f xml:space="preserve">IF(ISBLANK('📦 商品出厂底价表 (Products)'!A4), "", '📦 商品出厂底价表 (Products)'!C4)</f>
        <v>Wood Grain Porcelain Tile 200x1200mm (木纹瓷砖)</v>
      </c>
      <c r="D6" s="9">
        <f xml:space="preserve">IF(ISBLANK('📦 商品出厂底价表 (Products)'!A4), "", '📦 商品出厂底价表 (Products)'!E4)</f>
        <v>800</v>
      </c>
      <c r="E6" s="10">
        <f xml:space="preserve">IF(ISBLANK('📦 商品出厂底价表 (Products)'!A4), "", '📦 商品出厂底价表 (Products)'!S4)</f>
        <v>4.18</v>
      </c>
      <c r="F6" s="9">
        <f xml:space="preserve">IF(ISBLANK('📦 商品出厂底价表 (Products)'!A4), "", '📦 商品出厂底价表 (Products)'!F4)</f>
        <v>5</v>
      </c>
      <c r="G6" s="9">
        <f xml:space="preserve">IF(ISBLANK('📦 商品出厂底价表 (Products)'!A4), "", '📦 商品出厂底价表 (Products)'!T4)</f>
        <v>2545</v>
      </c>
      <c r="H6" s="9">
        <f xml:space="preserve">IF(ISBLANK('📦 商品出厂底价表 (Products)'!A4), "", '📦 商品出厂底价表 (Products)'!U4)</f>
        <v>6180</v>
      </c>
      <c r="I6" s="7">
        <f xml:space="preserve">IF(ISBLANK('📦 商品出厂底价表 (Products)'!A4), "", '📦 商品出厂底价表 (Products)'!J4)</f>
        <v>0</v>
      </c>
      <c r="J6" s="11">
        <v>2000</v>
      </c>
      <c r="K6" s="12">
        <f xml:space="preserve">IF(OR(J6="",'📦 商品出厂底价表 (Products)'!A4=""),"",ROUND((IF(AND('📦 商品出厂底价表 (Products)'!N4&lt;&gt;"",J6&gt;='📦 商品出厂底价表 (Products)'!N4),'📦 商品出厂底价表 (Products)'!O4,IF(AND('📦 商品出厂底价表 (Products)'!L4&lt;&gt;"",J6&gt;='📦 商品出厂底价表 (Products)'!L4),'📦 商品出厂底价表 (Products)'!M4,'📦 商品出厂底价表 (Products)'!D4))*(1+'📦 商品出厂底价表 (Products)'!R4)+'📦 商品出厂底价表 (Products)'!Q4)/'⚙️ 全局核算参数 (Config)'!$C$4,2))</f>
        <v>4.18</v>
      </c>
      <c r="L6" s="12">
        <f t="shared" si="0"/>
        <v>8360</v>
      </c>
    </row>
    <row r="7" ht="30" customHeight="1" spans="1:12">
      <c r="A7" s="13">
        <f xml:space="preserve">IF(ISBLANK('📦 商品出厂底价表 (Products)'!A5), "", 4)</f>
        <v>4</v>
      </c>
      <c r="B7" s="13" t="str">
        <f xml:space="preserve">IF(ISBLANK('📦 商品出厂底价表 (Products)'!A5), "", '📦 商品出厂底价表 (Products)'!A5)</f>
        <v>WC-SMART-680</v>
      </c>
      <c r="C7" s="14" t="str">
        <f xml:space="preserve">IF(ISBLANK('📦 商品出厂底价表 (Products)'!A5), "", '📦 商品出厂底价表 (Products)'!C5)</f>
        <v>Smart One-Piece Toilet with Bidet (一体智能马桶)</v>
      </c>
      <c r="D7" s="15">
        <f xml:space="preserve">IF(ISBLANK('📦 商品出厂底价表 (Products)'!A5), "", '📦 商品出厂底价表 (Products)'!E5)</f>
        <v>20</v>
      </c>
      <c r="E7" s="16">
        <f xml:space="preserve">IF(ISBLANK('📦 商品出厂底价表 (Products)'!A5), "", '📦 商品出厂底价表 (Products)'!S5)</f>
        <v>204.47</v>
      </c>
      <c r="F7" s="15">
        <f xml:space="preserve">IF(ISBLANK('📦 商品出厂底价表 (Products)'!A5), "", '📦 商品出厂底价表 (Products)'!F5)</f>
        <v>1</v>
      </c>
      <c r="G7" s="15">
        <f xml:space="preserve">IF(ISBLANK('📦 商品出厂底价表 (Products)'!A5), "", '📦 商品出厂底价表 (Products)'!T5)</f>
        <v>66</v>
      </c>
      <c r="H7" s="15">
        <f xml:space="preserve">IF(ISBLANK('📦 商品出厂底价表 (Products)'!A5), "", '📦 商品出厂底价表 (Products)'!U5)</f>
        <v>161</v>
      </c>
      <c r="I7" s="13" t="str">
        <f xml:space="preserve">IF(ISBLANK('📦 商品出厂底价表 (Products)'!A5), "", '📦 商品出厂底价表 (Products)'!J5)</f>
        <v>30-35 Days</v>
      </c>
      <c r="J7" s="11">
        <v>100</v>
      </c>
      <c r="K7" s="12">
        <f xml:space="preserve">IF(OR(J7="",'📦 商品出厂底价表 (Products)'!A5=""),"",ROUND((IF(AND('📦 商品出厂底价表 (Products)'!N5&lt;&gt;"",J7&gt;='📦 商品出厂底价表 (Products)'!N5),'📦 商品出厂底价表 (Products)'!O5,IF(AND('📦 商品出厂底价表 (Products)'!L5&lt;&gt;"",J7&gt;='📦 商品出厂底价表 (Products)'!L5),'📦 商品出厂底价表 (Products)'!M5,'📦 商品出厂底价表 (Products)'!D5))*(1+'📦 商品出厂底价表 (Products)'!R5)+'📦 商品出厂底价表 (Products)'!Q5)/'⚙️ 全局核算参数 (Config)'!$C$4,2))</f>
        <v>192.03</v>
      </c>
      <c r="L7" s="12">
        <f t="shared" si="0"/>
        <v>19203</v>
      </c>
    </row>
    <row r="8" ht="30" customHeight="1" spans="1:12">
      <c r="A8" s="7">
        <f xml:space="preserve">IF(ISBLANK('📦 商品出厂底价表 (Products)'!A6), "", 5)</f>
        <v>5</v>
      </c>
      <c r="B8" s="7" t="str">
        <f xml:space="preserve">IF(ISBLANK('📦 商品出厂底价表 (Products)'!A6), "", '📦 商品出厂底价表 (Products)'!A6)</f>
        <v>WC-ECON-660</v>
      </c>
      <c r="C8" s="8" t="str">
        <f xml:space="preserve">IF(ISBLANK('📦 商品出厂底价表 (Products)'!A6), "", '📦 商品出厂底价表 (Products)'!C6)</f>
        <v>Siphonic One-Piece Toilet (虹吸连体马桶)</v>
      </c>
      <c r="D8" s="9">
        <f xml:space="preserve">IF(ISBLANK('📦 商品出厂底价表 (Products)'!A6), "", '📦 商品出厂底价表 (Products)'!E6)</f>
        <v>50</v>
      </c>
      <c r="E8" s="10">
        <f xml:space="preserve">IF(ISBLANK('📦 商品出厂底价表 (Products)'!A6), "", '📦 商品出厂底价表 (Products)'!S6)</f>
        <v>67.11</v>
      </c>
      <c r="F8" s="9">
        <f xml:space="preserve">IF(ISBLANK('📦 商品出厂底价表 (Products)'!A6), "", '📦 商品出厂底价表 (Products)'!F6)</f>
        <v>1</v>
      </c>
      <c r="G8" s="9">
        <f xml:space="preserve">IF(ISBLANK('📦 商品出厂底价表 (Products)'!A6), "", '📦 商品出厂底价表 (Products)'!T6)</f>
        <v>73</v>
      </c>
      <c r="H8" s="9">
        <f xml:space="preserve">IF(ISBLANK('📦 商品出厂底价表 (Products)'!A6), "", '📦 商品出厂底价表 (Products)'!U6)</f>
        <v>178</v>
      </c>
      <c r="I8" s="7" t="str">
        <f xml:space="preserve">IF(ISBLANK('📦 商品出厂底价表 (Products)'!A6), "", '📦 商品出厂底价表 (Products)'!J6)</f>
        <v>25-30 Days</v>
      </c>
      <c r="J8" s="11">
        <v>1000</v>
      </c>
      <c r="K8" s="12">
        <f xml:space="preserve">IF(OR(J8="",'📦 商品出厂底价表 (Products)'!A6=""),"",ROUND((IF(AND('📦 商品出厂底价表 (Products)'!N6&lt;&gt;"",J8&gt;='📦 商品出厂底价表 (Products)'!N6),'📦 商品出厂底价表 (Products)'!O6,IF(AND('📦 商品出厂底价表 (Products)'!L6&lt;&gt;"",J8&gt;='📦 商品出厂底价表 (Products)'!L6),'📦 商品出厂底价表 (Products)'!M6,'📦 商品出厂底价表 (Products)'!D6))*(1+'📦 商品出厂底价表 (Products)'!R6)+'📦 商品出厂底价表 (Products)'!Q6)/'⚙️ 全局核算参数 (Config)'!$C$4,2))</f>
        <v>59.92</v>
      </c>
      <c r="L8" s="12">
        <f t="shared" si="0"/>
        <v>59920</v>
      </c>
    </row>
    <row r="9" ht="30" customHeight="1" spans="1:12">
      <c r="A9" s="13">
        <f xml:space="preserve">IF(ISBLANK('📦 商品出厂底价表 (Products)'!A7), "", 6)</f>
        <v>6</v>
      </c>
      <c r="B9" s="13" t="str">
        <f xml:space="preserve">IF(ISBLANK('📦 商品出厂底价表 (Products)'!A7), "", '📦 商品出厂底价表 (Products)'!A7)</f>
        <v>BASIN-ART-520</v>
      </c>
      <c r="C9" s="14" t="str">
        <f xml:space="preserve">IF(ISBLANK('📦 商品出厂底价表 (Products)'!A7), "", '📦 商品出厂底价表 (Products)'!C7)</f>
        <v>Ceramic Countertop Art Basin (陶瓷台上盆)</v>
      </c>
      <c r="D9" s="15">
        <f xml:space="preserve">IF(ISBLANK('📦 商品出厂底价表 (Products)'!A7), "", '📦 商品出厂底价表 (Products)'!E7)</f>
        <v>200</v>
      </c>
      <c r="E9" s="16">
        <f xml:space="preserve">IF(ISBLANK('📦 商品出厂底价表 (Products)'!A7), "", '📦 商品出厂底价表 (Products)'!S7)</f>
        <v>13.88</v>
      </c>
      <c r="F9" s="15">
        <f xml:space="preserve">IF(ISBLANK('📦 商品出厂底价表 (Products)'!A7), "", '📦 商品出厂底价表 (Products)'!F7)</f>
        <v>2</v>
      </c>
      <c r="G9" s="15">
        <f xml:space="preserve">IF(ISBLANK('📦 商品出厂底价表 (Products)'!A7), "", '📦 商品出厂底价表 (Products)'!T7)</f>
        <v>622</v>
      </c>
      <c r="H9" s="15">
        <f xml:space="preserve">IF(ISBLANK('📦 商品出厂底价表 (Products)'!A7), "", '📦 商品出厂底价表 (Products)'!U7)</f>
        <v>1510</v>
      </c>
      <c r="I9" s="13" t="str">
        <f xml:space="preserve">IF(ISBLANK('📦 商品出厂底价表 (Products)'!A7), "", '📦 商品出厂底价表 (Products)'!J7)</f>
        <v>20-25 Days</v>
      </c>
      <c r="J9" s="11">
        <v>500</v>
      </c>
      <c r="K9" s="12">
        <f xml:space="preserve">IF(OR(J9="",'📦 商品出厂底价表 (Products)'!A7=""),"",ROUND((IF(AND('📦 商品出厂底价表 (Products)'!N7&lt;&gt;"",J9&gt;='📦 商品出厂底价表 (Products)'!N7),'📦 商品出厂底价表 (Products)'!O7,IF(AND('📦 商品出厂底价表 (Products)'!L7&lt;&gt;"",J9&gt;='📦 商品出厂底价表 (Products)'!L7),'📦 商品出厂底价表 (Products)'!M7,'📦 商品出厂底价表 (Products)'!D7))*(1+'📦 商品出厂底价表 (Products)'!R7)+'📦 商品出厂底价表 (Products)'!Q7)/'⚙️ 全局核算参数 (Config)'!$C$4,2))</f>
        <v>13.88</v>
      </c>
      <c r="L9" s="12">
        <f t="shared" si="0"/>
        <v>6940</v>
      </c>
    </row>
    <row r="10" ht="25.5" customHeight="1" spans="1:12">
      <c r="A10" s="7">
        <f xml:space="preserve">IF(ISBLANK('📦 商品出厂底价表 (Products)'!A8), "", 7)</f>
        <v>7</v>
      </c>
      <c r="B10" s="7" t="str">
        <f xml:space="preserve">IF(ISBLANK('📦 商品出厂底价表 (Products)'!A8), "", '📦 商品出厂底价表 (Products)'!A8)</f>
        <v>SINK-SS-8245</v>
      </c>
      <c r="C10" s="8" t="str">
        <f xml:space="preserve">IF(ISBLANK('📦 商品出厂底价表 (Products)'!A8), "", '📦 商品出厂底价表 (Products)'!C8)</f>
        <v>Stainless Steel Double Kitchen Sink 820x450mm (不锈钢双槽水槽)</v>
      </c>
      <c r="D10" s="9">
        <f xml:space="preserve">IF(ISBLANK('📦 商品出厂底价表 (Products)'!A8), "", '📦 商品出厂底价表 (Products)'!E8)</f>
        <v>100</v>
      </c>
      <c r="E10" s="10">
        <f xml:space="preserve">IF(ISBLANK('📦 商品出厂底价表 (Products)'!A8), "", '📦 商品出厂底价表 (Products)'!S8)</f>
        <v>33.57</v>
      </c>
      <c r="F10" s="9">
        <f xml:space="preserve">IF(ISBLANK('📦 商品出厂底价表 (Products)'!A8), "", '📦 商品出厂底价表 (Products)'!F8)</f>
        <v>1</v>
      </c>
      <c r="G10" s="9">
        <f xml:space="preserve">IF(ISBLANK('📦 商品出厂底价表 (Products)'!A8), "", '📦 商品出厂底价表 (Products)'!T8)</f>
        <v>175</v>
      </c>
      <c r="H10" s="9">
        <f xml:space="preserve">IF(ISBLANK('📦 商品出厂底价表 (Products)'!A8), "", '📦 商品出厂底价表 (Products)'!U8)</f>
        <v>425</v>
      </c>
      <c r="I10" s="7">
        <f xml:space="preserve">IF(ISBLANK('📦 商品出厂底价表 (Products)'!A8), "", '📦 商品出厂底价表 (Products)'!J8)</f>
        <v>0</v>
      </c>
      <c r="J10" s="11">
        <v>2000</v>
      </c>
      <c r="K10" s="12">
        <f xml:space="preserve">IF(OR(J10="",'📦 商品出厂底价表 (Products)'!A8=""),"",ROUND((IF(AND('📦 商品出厂底价表 (Products)'!N8&lt;&gt;"",J10&gt;='📦 商品出厂底价表 (Products)'!N8),'📦 商品出厂底价表 (Products)'!O8,IF(AND('📦 商品出厂底价表 (Products)'!L8&lt;&gt;"",J10&gt;='📦 商品出厂底价表 (Products)'!L8),'📦 商品出厂底价表 (Products)'!M8,'📦 商品出厂底价表 (Products)'!D8))*(1+'📦 商品出厂底价表 (Products)'!R8)+'📦 商品出厂底价表 (Products)'!Q8)/'⚙️ 全局核算参数 (Config)'!$C$4,2))</f>
        <v>29.74</v>
      </c>
      <c r="L10" s="12">
        <f t="shared" si="0"/>
        <v>59480</v>
      </c>
    </row>
    <row r="11" ht="25.5" customHeight="1" spans="1:12">
      <c r="A11" s="13">
        <f xml:space="preserve">IF(ISBLANK('📦 商品出厂底价表 (Products)'!A9), "", 8)</f>
        <v>8</v>
      </c>
      <c r="B11" s="13" t="str">
        <f xml:space="preserve">IF(ISBLANK('📦 商品出厂底价表 (Products)'!A9), "", '📦 商品出厂底价表 (Products)'!A9)</f>
        <v>FAUCET-BR-101</v>
      </c>
      <c r="C11" s="14" t="str">
        <f xml:space="preserve">IF(ISBLANK('📦 商品出厂底价表 (Products)'!A9), "", '📦 商品出厂底价表 (Products)'!C9)</f>
        <v>Brass Basin Faucet, Hot &amp; Cold (黄铜面盆龙头)</v>
      </c>
      <c r="D11" s="15">
        <f xml:space="preserve">IF(ISBLANK('📦 商品出厂底价表 (Products)'!A9), "", '📦 商品出厂底价表 (Products)'!E9)</f>
        <v>300</v>
      </c>
      <c r="E11" s="16">
        <f xml:space="preserve">IF(ISBLANK('📦 商品出厂底价表 (Products)'!A9), "", '📦 商品出厂底价表 (Products)'!S9)</f>
        <v>11.74</v>
      </c>
      <c r="F11" s="15">
        <f xml:space="preserve">IF(ISBLANK('📦 商品出厂底价表 (Products)'!A9), "", '📦 商品出厂底价表 (Products)'!F9)</f>
        <v>20</v>
      </c>
      <c r="G11" s="15">
        <f xml:space="preserve">IF(ISBLANK('📦 商品出厂底价表 (Products)'!A9), "", '📦 商品出厂底价表 (Products)'!T9)</f>
        <v>16000</v>
      </c>
      <c r="H11" s="15">
        <f xml:space="preserve">IF(ISBLANK('📦 商品出厂底价表 (Products)'!A9), "", '📦 商品出厂底价表 (Products)'!U9)</f>
        <v>38840</v>
      </c>
      <c r="I11" s="13" t="str">
        <f xml:space="preserve">IF(ISBLANK('📦 商品出厂底价表 (Products)'!A9), "", '📦 商品出厂底价表 (Products)'!J9)</f>
        <v>15-20 Days</v>
      </c>
      <c r="J11" s="11">
        <v>2000</v>
      </c>
      <c r="K11" s="12">
        <f xml:space="preserve">IF(OR(J11="",'📦 商品出厂底价表 (Products)'!A9=""),"",ROUND((IF(AND('📦 商品出厂底价表 (Products)'!N9&lt;&gt;"",J11&gt;='📦 商品出厂底价表 (Products)'!N9),'📦 商品出厂底价表 (Products)'!O9,IF(AND('📦 商品出厂底价表 (Products)'!L9&lt;&gt;"",J11&gt;='📦 商品出厂底价表 (Products)'!L9),'📦 商品出厂底价表 (Products)'!M9,'📦 商品出厂底价表 (Products)'!D9))*(1+'📦 商品出厂底价表 (Products)'!R9)+'📦 商品出厂底价表 (Products)'!Q9)/'⚙️ 全局核算参数 (Config)'!$C$4,2))</f>
        <v>11.05</v>
      </c>
      <c r="L11" s="12">
        <f t="shared" si="0"/>
        <v>22100</v>
      </c>
    </row>
    <row r="12" ht="25.5" customHeight="1" spans="1:12">
      <c r="A12" s="7">
        <f xml:space="preserve">IF(ISBLANK('📦 商品出厂底价表 (Products)'!A10), "", 9)</f>
        <v>9</v>
      </c>
      <c r="B12" s="7" t="str">
        <f xml:space="preserve">IF(ISBLANK('📦 商品出厂底价表 (Products)'!A10), "", '📦 商品出厂底价表 (Products)'!A10)</f>
        <v>SHOWER-TH-220</v>
      </c>
      <c r="C12" s="8" t="str">
        <f xml:space="preserve">IF(ISBLANK('📦 商品出厂底价表 (Products)'!A10), "", '📦 商品出厂底价表 (Products)'!C10)</f>
        <v>Thermostatic Shower Set with Rain Head (恒温淋浴花洒套装)</v>
      </c>
      <c r="D12" s="9">
        <f xml:space="preserve">IF(ISBLANK('📦 商品出厂底价表 (Products)'!A10), "", '📦 商品出厂底价表 (Products)'!E10)</f>
        <v>100</v>
      </c>
      <c r="E12" s="10">
        <f xml:space="preserve">IF(ISBLANK('📦 商品出厂底价表 (Products)'!A10), "", '📦 商品出厂底价表 (Products)'!S10)</f>
        <v>41.56</v>
      </c>
      <c r="F12" s="9">
        <f xml:space="preserve">IF(ISBLANK('📦 商品出厂底价表 (Products)'!A10), "", '📦 商品出厂底价表 (Products)'!F10)</f>
        <v>1</v>
      </c>
      <c r="G12" s="9">
        <f xml:space="preserve">IF(ISBLANK('📦 商品出厂底价表 (Products)'!A10), "", '📦 商品出厂底价表 (Products)'!T10)</f>
        <v>311</v>
      </c>
      <c r="H12" s="9">
        <f xml:space="preserve">IF(ISBLANK('📦 商品出厂底价表 (Products)'!A10), "", '📦 商品出厂底价表 (Products)'!U10)</f>
        <v>755</v>
      </c>
      <c r="I12" s="7" t="str">
        <f xml:space="preserve">IF(ISBLANK('📦 商品出厂底价表 (Products)'!A10), "", '📦 商品出厂底价表 (Products)'!J10)</f>
        <v>20-25 Days</v>
      </c>
      <c r="J12" s="11">
        <v>300</v>
      </c>
      <c r="K12" s="12">
        <f xml:space="preserve">IF(OR(J12="",'📦 商品出厂底价表 (Products)'!A10=""),"",ROUND((IF(AND('📦 商品出厂底价表 (Products)'!N10&lt;&gt;"",J12&gt;='📦 商品出厂底价表 (Products)'!N10),'📦 商品出厂底价表 (Products)'!O10,IF(AND('📦 商品出厂底价表 (Products)'!L10&lt;&gt;"",J12&gt;='📦 商品出厂底价表 (Products)'!L10),'📦 商品出厂底价表 (Products)'!M10,'📦 商品出厂底价表 (Products)'!D10))*(1+'📦 商品出厂底价表 (Products)'!R10)+'📦 商品出厂底价表 (Products)'!Q10)/'⚙️ 全局核算参数 (Config)'!$C$4,2))</f>
        <v>41.56</v>
      </c>
      <c r="L12" s="12">
        <f t="shared" si="0"/>
        <v>12468</v>
      </c>
    </row>
    <row r="13" ht="25.5" customHeight="1" spans="1:12">
      <c r="A13" s="13">
        <f xml:space="preserve">IF(ISBLANK('📦 商品出厂底价表 (Products)'!A11), "", 10)</f>
        <v>10</v>
      </c>
      <c r="B13" s="13" t="str">
        <f xml:space="preserve">IF(ISBLANK('📦 商品出厂底价表 (Products)'!A11), "", '📦 商品出厂底价表 (Products)'!A11)</f>
        <v>TUB-AC-1500</v>
      </c>
      <c r="C13" s="14" t="str">
        <f xml:space="preserve">IF(ISBLANK('📦 商品出厂底价表 (Products)'!A11), "", '📦 商品出厂底价表 (Products)'!C11)</f>
        <v>Acrylic Freestanding Bathtub 1500mm (亚克力独立浴缸)</v>
      </c>
      <c r="D13" s="15">
        <f xml:space="preserve">IF(ISBLANK('📦 商品出厂底价表 (Products)'!A11), "", '📦 商品出厂底价表 (Products)'!E11)</f>
        <v>10</v>
      </c>
      <c r="E13" s="16">
        <f xml:space="preserve">IF(ISBLANK('📦 商品出厂底价表 (Products)'!A11), "", '📦 商品出厂底价表 (Products)'!S11)</f>
        <v>148.36</v>
      </c>
      <c r="F13" s="15">
        <f xml:space="preserve">IF(ISBLANK('📦 商品出厂底价表 (Products)'!A11), "", '📦 商品出厂底价表 (Products)'!F11)</f>
        <v>1</v>
      </c>
      <c r="G13" s="15">
        <f xml:space="preserve">IF(ISBLANK('📦 商品出厂底价表 (Products)'!A11), "", '📦 商品出厂底价表 (Products)'!T11)</f>
        <v>24</v>
      </c>
      <c r="H13" s="15">
        <f xml:space="preserve">IF(ISBLANK('📦 商品出厂底价表 (Products)'!A11), "", '📦 商品出厂底价表 (Products)'!U11)</f>
        <v>59</v>
      </c>
      <c r="I13" s="13" t="str">
        <f xml:space="preserve">IF(ISBLANK('📦 商品出厂底价表 (Products)'!A11), "", '📦 商品出厂底价表 (Products)'!J11)</f>
        <v>30-40 Days</v>
      </c>
      <c r="J13" s="11">
        <v>50</v>
      </c>
      <c r="K13" s="12">
        <f xml:space="preserve">IF(OR(J13="",'📦 商品出厂底价表 (Products)'!A11=""),"",ROUND((IF(AND('📦 商品出厂底价表 (Products)'!N11&lt;&gt;"",J13&gt;='📦 商品出厂底价表 (Products)'!N11),'📦 商品出厂底价表 (Products)'!O11,IF(AND('📦 商品出厂底价表 (Products)'!L11&lt;&gt;"",J13&gt;='📦 商品出厂底价表 (Products)'!L11),'📦 商品出厂底价表 (Products)'!M11,'📦 商品出厂底价表 (Products)'!D11))*(1+'📦 商品出厂底价表 (Products)'!R11)+'📦 商品出厂底价表 (Products)'!Q11)/'⚙️ 全局核算参数 (Config)'!$C$4,2))</f>
        <v>140.86</v>
      </c>
      <c r="L13" s="12">
        <f t="shared" si="0"/>
        <v>7043</v>
      </c>
    </row>
    <row r="14" ht="25.5" customHeight="1" spans="1:12">
      <c r="A14" s="7">
        <f xml:space="preserve">IF(ISBLANK('📦 商品出厂底价表 (Products)'!A12), "", 11)</f>
        <v>11</v>
      </c>
      <c r="B14" s="7" t="str">
        <f xml:space="preserve">IF(ISBLANK('📦 商品出厂底价表 (Products)'!A12), "", '📦 商品出厂底价表 (Products)'!A12)</f>
        <v>ALU-PROF-6063</v>
      </c>
      <c r="C14" s="8" t="str">
        <f xml:space="preserve">IF(ISBLANK('📦 商品出厂底价表 (Products)'!A12), "", '📦 商品出厂底价表 (Products)'!C12)</f>
        <v>Thermal Break Aluminum Window Profile 6063 (断桥铝门窗型材)</v>
      </c>
      <c r="D14" s="9">
        <f xml:space="preserve">IF(ISBLANK('📦 商品出厂底价表 (Products)'!A12), "", '📦 商品出厂底价表 (Products)'!E12)</f>
        <v>200</v>
      </c>
      <c r="E14" s="10">
        <f xml:space="preserve">IF(ISBLANK('📦 商品出厂底价表 (Products)'!A12), "", '📦 商品出厂底价表 (Products)'!S12)</f>
        <v>23.19</v>
      </c>
      <c r="F14" s="9">
        <f xml:space="preserve">IF(ISBLANK('📦 商品出厂底价表 (Products)'!A12), "", '📦 商品出厂底价表 (Products)'!F12)</f>
        <v>10</v>
      </c>
      <c r="G14" s="9">
        <f xml:space="preserve">IF(ISBLANK('📦 商品出厂底价表 (Products)'!A12), "", '📦 商品出厂底价表 (Products)'!T12)</f>
        <v>2330</v>
      </c>
      <c r="H14" s="9">
        <f xml:space="preserve">IF(ISBLANK('📦 商品出厂底价表 (Products)'!A12), "", '📦 商品出厂底价表 (Products)'!U12)</f>
        <v>5660</v>
      </c>
      <c r="I14" s="7" t="str">
        <f xml:space="preserve">IF(ISBLANK('📦 商品出厂底价表 (Products)'!A12), "", '📦 商品出厂底价表 (Products)'!J12)</f>
        <v>15-20 Days</v>
      </c>
      <c r="J14" s="11">
        <v>5000</v>
      </c>
      <c r="K14" s="12">
        <f xml:space="preserve">IF(OR(J14="",'📦 商品出厂底价表 (Products)'!A12=""),"",ROUND((IF(AND('📦 商品出厂底价表 (Products)'!N12&lt;&gt;"",J14&gt;='📦 商品出厂底价表 (Products)'!N12),'📦 商品出厂底价表 (Products)'!O12,IF(AND('📦 商品出厂底价表 (Products)'!L12&lt;&gt;"",J14&gt;='📦 商品出厂底价表 (Products)'!L12),'📦 商品出厂底价表 (Products)'!M12,'📦 商品出厂底价表 (Products)'!D12))*(1+'📦 商品出厂底价表 (Products)'!R12)+'📦 商品出厂底价表 (Products)'!Q12)/'⚙️ 全局核算参数 (Config)'!$C$4,2))</f>
        <v>20.95</v>
      </c>
      <c r="L14" s="12">
        <f t="shared" si="0"/>
        <v>104750</v>
      </c>
    </row>
    <row r="15" ht="25.5" customHeight="1" spans="1:12">
      <c r="A15" s="13">
        <f xml:space="preserve">IF(ISBLANK('📦 商品出厂底价表 (Products)'!A13), "", 12)</f>
        <v>12</v>
      </c>
      <c r="B15" s="13" t="str">
        <f xml:space="preserve">IF(ISBLANK('📦 商品出厂底价表 (Products)'!A13), "", '📦 商品出厂底价表 (Products)'!A13)</f>
        <v>SPC-FLR-1220</v>
      </c>
      <c r="C15" s="14" t="str">
        <f xml:space="preserve">IF(ISBLANK('📦 商品出厂底价表 (Products)'!A13), "", '📦 商品出厂底价表 (Products)'!C13)</f>
        <v>SPC Stone Plastic Flooring 1220x180mm (SPC石晶地板)</v>
      </c>
      <c r="D15" s="15">
        <f xml:space="preserve">IF(ISBLANK('📦 商品出厂底价表 (Products)'!A13), "", '📦 商品出厂底价表 (Products)'!E13)</f>
        <v>2000</v>
      </c>
      <c r="E15" s="16">
        <f xml:space="preserve">IF(ISBLANK('📦 商品出厂底价表 (Products)'!A13), "", '📦 商品出厂底价表 (Products)'!S13)</f>
        <v>2.2</v>
      </c>
      <c r="F15" s="15">
        <f xml:space="preserve">IF(ISBLANK('📦 商品出厂底价表 (Products)'!A13), "", '📦 商品出厂底价表 (Products)'!F13)</f>
        <v>10</v>
      </c>
      <c r="G15" s="15">
        <f xml:space="preserve">IF(ISBLANK('📦 商品出厂底价表 (Products)'!A13), "", '📦 商品出厂底价表 (Products)'!T13)</f>
        <v>10000</v>
      </c>
      <c r="H15" s="15">
        <f xml:space="preserve">IF(ISBLANK('📦 商品出厂底价表 (Products)'!A13), "", '📦 商品出厂底价表 (Products)'!U13)</f>
        <v>24280</v>
      </c>
      <c r="I15" s="13">
        <f xml:space="preserve">IF(ISBLANK('📦 商品出厂底价表 (Products)'!A13), "", '📦 商品出厂底价表 (Products)'!J13)</f>
        <v>0</v>
      </c>
      <c r="J15" s="11">
        <v>10000</v>
      </c>
      <c r="K15" s="12">
        <f xml:space="preserve">IF(OR(J15="",'📦 商品出厂底价表 (Products)'!A13=""),"",ROUND((IF(AND('📦 商品出厂底价表 (Products)'!N13&lt;&gt;"",J15&gt;='📦 商品出厂底价表 (Products)'!N13),'📦 商品出厂底价表 (Products)'!O13,IF(AND('📦 商品出厂底价表 (Products)'!L13&lt;&gt;"",J15&gt;='📦 商品出厂底价表 (Products)'!L13),'📦 商品出厂底价表 (Products)'!M13,'📦 商品出厂底价表 (Products)'!D13))*(1+'📦 商品出厂底价表 (Products)'!R13)+'📦 商品出厂底价表 (Products)'!Q13)/'⚙️ 全局核算参数 (Config)'!$C$4,2))</f>
        <v>2.09</v>
      </c>
      <c r="L15" s="12">
        <f t="shared" si="0"/>
        <v>20900</v>
      </c>
    </row>
    <row r="16" ht="25.5" customHeight="1" spans="1:12">
      <c r="A16" s="7">
        <f xml:space="preserve">IF(ISBLANK('📦 商品出厂底价表 (Products)'!A14), "", 13)</f>
        <v>13</v>
      </c>
      <c r="B16" s="7" t="str">
        <f xml:space="preserve">IF(ISBLANK('📦 商品出厂底价表 (Products)'!A14), "", '📦 商品出厂底价表 (Products)'!A14)</f>
        <v>GROUT-EP-400</v>
      </c>
      <c r="C16" s="8" t="str">
        <f xml:space="preserve">IF(ISBLANK('📦 商品出厂底价表 (Products)'!A14), "", '📦 商品出厂底价表 (Products)'!C14)</f>
        <v>Epoxy Tile Grout 400g (环氧美缝剂)</v>
      </c>
      <c r="D16" s="9">
        <f xml:space="preserve">IF(ISBLANK('📦 商品出厂底价表 (Products)'!A14), "", '📦 商品出厂底价表 (Products)'!E14)</f>
        <v>5000</v>
      </c>
      <c r="E16" s="10">
        <f xml:space="preserve">IF(ISBLANK('📦 商品出厂底价表 (Products)'!A14), "", '📦 商品出厂底价表 (Products)'!S14)</f>
        <v>1.59</v>
      </c>
      <c r="F16" s="9">
        <f xml:space="preserve">IF(ISBLANK('📦 商品出厂底价表 (Products)'!A14), "", '📦 商品出厂底价表 (Products)'!F14)</f>
        <v>40</v>
      </c>
      <c r="G16" s="9">
        <f xml:space="preserve">IF(ISBLANK('📦 商品出厂底价表 (Products)'!A14), "", '📦 商品出厂底价表 (Products)'!T14)</f>
        <v>56000</v>
      </c>
      <c r="H16" s="9">
        <f xml:space="preserve">IF(ISBLANK('📦 商品出厂底价表 (Products)'!A14), "", '📦 商品出厂底价表 (Products)'!U14)</f>
        <v>136000</v>
      </c>
      <c r="I16" s="7" t="str">
        <f xml:space="preserve">IF(ISBLANK('📦 商品出厂底价表 (Products)'!A14), "", '📦 商品出厂底价表 (Products)'!J14)</f>
        <v>10-15 Days</v>
      </c>
      <c r="J16" s="11">
        <v>30000</v>
      </c>
      <c r="K16" s="12">
        <f xml:space="preserve">IF(OR(J16="",'📦 商品出厂底价表 (Products)'!A14=""),"",ROUND((IF(AND('📦 商品出厂底价表 (Products)'!N14&lt;&gt;"",J16&gt;='📦 商品出厂底价表 (Products)'!N14),'📦 商品出厂底价表 (Products)'!O14,IF(AND('📦 商品出厂底价表 (Products)'!L14&lt;&gt;"",J16&gt;='📦 商品出厂底价表 (Products)'!L14),'📦 商品出厂底价表 (Products)'!M14,'📦 商品出厂底价表 (Products)'!D14))*(1+'📦 商品出厂底价表 (Products)'!R14)+'📦 商品出厂底价表 (Products)'!Q14)/'⚙️ 全局核算参数 (Config)'!$C$4,2))</f>
        <v>1.5</v>
      </c>
      <c r="L16" s="12">
        <f t="shared" si="0"/>
        <v>45000</v>
      </c>
    </row>
    <row r="17" ht="19.5" customHeight="1" spans="1:12">
      <c r="A17" s="17" t="s">
        <v>205</v>
      </c>
      <c r="B17" s="17"/>
      <c r="C17" s="17"/>
      <c r="D17" s="17"/>
      <c r="E17" s="17"/>
      <c r="F17" s="17"/>
      <c r="G17" s="17"/>
      <c r="H17" s="17"/>
      <c r="I17" s="17"/>
      <c r="J17" s="18">
        <f xml:space="preserve">SUM(J4:J16)</f>
        <v>57450</v>
      </c>
      <c r="K17" s="19"/>
      <c r="L17" s="19"/>
    </row>
    <row r="18" ht="21.75" customHeight="1" spans="1:12">
      <c r="A18" s="20" t="str">
        <f xml:space="preserve">"TOTAL AMOUNT (" &amp; '⚙️ 全局核算参数 (Config)'!$B$4 &amp; ")"</f>
        <v>TOTAL AMOUNT (USD)</v>
      </c>
      <c r="B18" s="20"/>
      <c r="C18" s="20"/>
      <c r="D18" s="20"/>
      <c r="E18" s="20"/>
      <c r="F18" s="20"/>
      <c r="G18" s="20"/>
      <c r="H18" s="20"/>
      <c r="I18" s="20"/>
      <c r="J18" s="21"/>
      <c r="K18" s="22"/>
      <c r="L18" s="23">
        <f xml:space="preserve">SUM(L4:L16)</f>
        <v>394889</v>
      </c>
    </row>
    <row r="19" ht="25.5" customHeight="1" spans="1:12">
      <c r="A19" s="13"/>
      <c r="B19" s="13"/>
      <c r="C19" s="14"/>
      <c r="D19" s="15"/>
      <c r="E19" s="16"/>
      <c r="F19" s="15"/>
      <c r="G19" s="15"/>
      <c r="H19" s="15"/>
      <c r="I19" s="13"/>
      <c r="J19" s="24"/>
      <c r="K19" s="12"/>
      <c r="L19" s="12"/>
    </row>
    <row r="20" ht="25.5" customHeight="1" spans="1:12">
      <c r="A20" s="7"/>
      <c r="B20" s="7"/>
      <c r="C20" s="8"/>
      <c r="D20" s="9"/>
      <c r="E20" s="10"/>
      <c r="F20" s="9"/>
      <c r="G20" s="9"/>
      <c r="H20" s="9"/>
      <c r="I20" s="7"/>
      <c r="J20" s="24"/>
      <c r="K20" s="12"/>
      <c r="L20" s="12"/>
    </row>
    <row r="21" ht="25.5" customHeight="1" spans="1:12">
      <c r="A21" s="13"/>
      <c r="B21" s="13"/>
      <c r="C21" s="14"/>
      <c r="D21" s="15"/>
      <c r="E21" s="16"/>
      <c r="F21" s="15"/>
      <c r="G21" s="15"/>
      <c r="H21" s="15"/>
      <c r="I21" s="13"/>
      <c r="J21" s="24"/>
      <c r="K21" s="12"/>
      <c r="L21" s="12"/>
    </row>
    <row r="22" ht="25.5" customHeight="1" spans="1:12">
      <c r="A22" s="7"/>
      <c r="B22" s="7"/>
      <c r="C22" s="8"/>
      <c r="D22" s="9"/>
      <c r="E22" s="10"/>
      <c r="F22" s="9"/>
      <c r="G22" s="9"/>
      <c r="H22" s="9"/>
      <c r="I22" s="7"/>
      <c r="J22" s="24"/>
      <c r="K22" s="12"/>
      <c r="L22" s="12"/>
    </row>
    <row r="23" ht="25.5" customHeight="1" spans="1:12">
      <c r="A23" s="13"/>
      <c r="B23" s="13"/>
      <c r="C23" s="14"/>
      <c r="D23" s="15"/>
      <c r="E23" s="16"/>
      <c r="F23" s="15"/>
      <c r="G23" s="15"/>
      <c r="H23" s="15"/>
      <c r="I23" s="13"/>
      <c r="J23" s="24"/>
      <c r="K23" s="12"/>
      <c r="L23" s="12"/>
    </row>
    <row r="24" ht="25.5" customHeight="1" spans="1:12">
      <c r="A24" s="7"/>
      <c r="B24" s="7"/>
      <c r="C24" s="8"/>
      <c r="D24" s="9"/>
      <c r="E24" s="10"/>
      <c r="F24" s="9"/>
      <c r="G24" s="9"/>
      <c r="H24" s="9"/>
      <c r="I24" s="7"/>
      <c r="J24" s="24"/>
      <c r="K24" s="12"/>
      <c r="L24" s="12"/>
    </row>
    <row r="25" ht="25.5" customHeight="1" spans="1:12">
      <c r="A25" s="13"/>
      <c r="B25" s="13"/>
      <c r="C25" s="14"/>
      <c r="D25" s="15"/>
      <c r="E25" s="16"/>
      <c r="F25" s="15"/>
      <c r="G25" s="15"/>
      <c r="H25" s="15"/>
      <c r="I25" s="13"/>
      <c r="J25" s="24"/>
      <c r="K25" s="12"/>
      <c r="L25" s="12"/>
    </row>
    <row r="26" ht="25.5" customHeight="1" spans="1:12">
      <c r="A26" s="7"/>
      <c r="B26" s="7"/>
      <c r="C26" s="8"/>
      <c r="D26" s="9"/>
      <c r="E26" s="10"/>
      <c r="F26" s="9"/>
      <c r="G26" s="9"/>
      <c r="H26" s="9"/>
      <c r="I26" s="7"/>
      <c r="J26" s="24"/>
      <c r="K26" s="12"/>
      <c r="L26" s="12"/>
    </row>
    <row r="27" ht="25.5" customHeight="1" spans="1:12">
      <c r="A27" s="13"/>
      <c r="B27" s="13"/>
      <c r="C27" s="14"/>
      <c r="D27" s="15"/>
      <c r="E27" s="16"/>
      <c r="F27" s="15"/>
      <c r="G27" s="15"/>
      <c r="H27" s="15"/>
      <c r="I27" s="13"/>
      <c r="J27" s="24"/>
      <c r="K27" s="12"/>
      <c r="L27" s="12"/>
    </row>
    <row r="28" ht="25.5" customHeight="1" spans="1:12">
      <c r="A28" s="7"/>
      <c r="B28" s="7"/>
      <c r="C28" s="8"/>
      <c r="D28" s="9"/>
      <c r="E28" s="10"/>
      <c r="F28" s="9"/>
      <c r="G28" s="9"/>
      <c r="H28" s="9"/>
      <c r="I28" s="7"/>
      <c r="J28" s="24"/>
      <c r="K28" s="12"/>
      <c r="L28" s="12"/>
    </row>
    <row r="29" ht="25.5" customHeight="1" spans="1:12">
      <c r="A29" s="13"/>
      <c r="B29" s="13"/>
      <c r="C29" s="14"/>
      <c r="D29" s="15"/>
      <c r="E29" s="16"/>
      <c r="F29" s="15"/>
      <c r="G29" s="15"/>
      <c r="H29" s="15"/>
      <c r="I29" s="13"/>
      <c r="J29" s="24"/>
      <c r="K29" s="12"/>
      <c r="L29" s="12"/>
    </row>
    <row r="30" ht="25.5" customHeight="1" spans="1:12">
      <c r="A30" s="7"/>
      <c r="B30" s="7"/>
      <c r="C30" s="8"/>
      <c r="D30" s="9"/>
      <c r="E30" s="10"/>
      <c r="F30" s="9"/>
      <c r="G30" s="9"/>
      <c r="H30" s="9"/>
      <c r="I30" s="7"/>
      <c r="J30" s="24"/>
      <c r="K30" s="12"/>
      <c r="L30" s="12"/>
    </row>
    <row r="31" ht="25.5" customHeight="1" spans="1:12">
      <c r="A31" s="13"/>
      <c r="B31" s="13"/>
      <c r="C31" s="14"/>
      <c r="D31" s="15"/>
      <c r="E31" s="16"/>
      <c r="F31" s="15"/>
      <c r="G31" s="15"/>
      <c r="H31" s="15"/>
      <c r="I31" s="13"/>
      <c r="J31" s="24"/>
      <c r="K31" s="12"/>
      <c r="L31" s="12"/>
    </row>
    <row r="32" ht="25.5" customHeight="1" spans="1:12">
      <c r="A32" s="7"/>
      <c r="B32" s="7"/>
      <c r="C32" s="8"/>
      <c r="D32" s="9"/>
      <c r="E32" s="10"/>
      <c r="F32" s="9"/>
      <c r="G32" s="9"/>
      <c r="H32" s="9"/>
      <c r="I32" s="7"/>
      <c r="J32" s="24"/>
      <c r="K32" s="12"/>
      <c r="L32" s="12"/>
    </row>
    <row r="33" ht="25.5" customHeight="1" spans="1:12">
      <c r="A33" s="13"/>
      <c r="B33" s="13"/>
      <c r="C33" s="14"/>
      <c r="D33" s="15"/>
      <c r="E33" s="16"/>
      <c r="F33" s="15"/>
      <c r="G33" s="15"/>
      <c r="H33" s="15"/>
      <c r="I33" s="13"/>
      <c r="J33" s="24"/>
      <c r="K33" s="12"/>
      <c r="L33" s="12"/>
    </row>
    <row r="34" ht="25.5" customHeight="1" spans="1:12">
      <c r="A34" s="7"/>
      <c r="B34" s="7"/>
      <c r="C34" s="8"/>
      <c r="D34" s="9"/>
      <c r="E34" s="10"/>
      <c r="F34" s="9"/>
      <c r="G34" s="9"/>
      <c r="H34" s="9"/>
      <c r="I34" s="7"/>
      <c r="J34" s="24"/>
      <c r="K34" s="12"/>
      <c r="L34" s="12"/>
    </row>
    <row r="35" ht="25.5" customHeight="1" spans="1:12">
      <c r="A35" s="13"/>
      <c r="B35" s="13"/>
      <c r="C35" s="14"/>
      <c r="D35" s="15"/>
      <c r="E35" s="16"/>
      <c r="F35" s="15"/>
      <c r="G35" s="15"/>
      <c r="H35" s="15"/>
      <c r="I35" s="13"/>
      <c r="J35" s="24"/>
      <c r="K35" s="12"/>
      <c r="L35" s="12"/>
    </row>
    <row r="36" ht="25.5" customHeight="1" spans="1:12">
      <c r="A36" s="7"/>
      <c r="B36" s="7"/>
      <c r="C36" s="8"/>
      <c r="D36" s="9"/>
      <c r="E36" s="10"/>
      <c r="F36" s="9"/>
      <c r="G36" s="9"/>
      <c r="H36" s="9"/>
      <c r="I36" s="7"/>
      <c r="J36" s="24"/>
      <c r="K36" s="12"/>
      <c r="L36" s="12"/>
    </row>
    <row r="37" ht="25.5" customHeight="1" spans="1:12">
      <c r="A37" s="13"/>
      <c r="B37" s="13"/>
      <c r="C37" s="14"/>
      <c r="D37" s="15"/>
      <c r="E37" s="16"/>
      <c r="F37" s="15"/>
      <c r="G37" s="15"/>
      <c r="H37" s="15"/>
      <c r="I37" s="13"/>
      <c r="J37" s="24"/>
      <c r="K37" s="12"/>
      <c r="L37" s="12"/>
    </row>
    <row r="38" ht="25.5" customHeight="1" spans="1:12">
      <c r="A38" s="7"/>
      <c r="B38" s="7"/>
      <c r="C38" s="8"/>
      <c r="D38" s="9"/>
      <c r="E38" s="10"/>
      <c r="F38" s="9"/>
      <c r="G38" s="9"/>
      <c r="H38" s="9"/>
      <c r="I38" s="7"/>
      <c r="J38" s="24"/>
      <c r="K38" s="12"/>
      <c r="L38" s="12"/>
    </row>
    <row r="39" ht="25.5" customHeight="1" spans="1:12">
      <c r="A39" s="13"/>
      <c r="B39" s="13"/>
      <c r="C39" s="14"/>
      <c r="D39" s="15"/>
      <c r="E39" s="16"/>
      <c r="F39" s="15"/>
      <c r="G39" s="15"/>
      <c r="H39" s="15"/>
      <c r="I39" s="13"/>
      <c r="J39" s="24"/>
      <c r="K39" s="12"/>
      <c r="L39" s="12"/>
    </row>
    <row r="40" ht="25.5" customHeight="1" spans="1:12">
      <c r="A40" s="7"/>
      <c r="B40" s="7"/>
      <c r="C40" s="8"/>
      <c r="D40" s="9"/>
      <c r="E40" s="10"/>
      <c r="F40" s="9"/>
      <c r="G40" s="9"/>
      <c r="H40" s="9"/>
      <c r="I40" s="7"/>
      <c r="J40" s="24"/>
      <c r="K40" s="12"/>
      <c r="L40" s="12"/>
    </row>
    <row r="41" ht="25.5" customHeight="1" spans="1:12">
      <c r="A41" s="13"/>
      <c r="B41" s="13"/>
      <c r="C41" s="14"/>
      <c r="D41" s="15"/>
      <c r="E41" s="16"/>
      <c r="F41" s="15"/>
      <c r="G41" s="15"/>
      <c r="H41" s="15"/>
      <c r="I41" s="13"/>
      <c r="J41" s="24"/>
      <c r="K41" s="12"/>
      <c r="L41" s="12"/>
    </row>
    <row r="42" ht="25.5" customHeight="1" spans="1:12">
      <c r="A42" s="7"/>
      <c r="B42" s="7"/>
      <c r="C42" s="8"/>
      <c r="D42" s="9"/>
      <c r="E42" s="10"/>
      <c r="F42" s="9"/>
      <c r="G42" s="9"/>
      <c r="H42" s="9"/>
      <c r="I42" s="7"/>
      <c r="J42" s="24"/>
      <c r="K42" s="12"/>
      <c r="L42" s="12"/>
    </row>
    <row r="43" ht="25.5" customHeight="1" spans="1:12">
      <c r="A43" s="13"/>
      <c r="B43" s="13"/>
      <c r="C43" s="14"/>
      <c r="D43" s="15"/>
      <c r="E43" s="16"/>
      <c r="F43" s="15"/>
      <c r="G43" s="15"/>
      <c r="H43" s="15"/>
      <c r="I43" s="13"/>
      <c r="J43" s="24"/>
      <c r="K43" s="12"/>
      <c r="L43" s="12"/>
    </row>
    <row r="44" ht="19.5" customHeight="1" spans="1:12">
      <c r="A44" s="17"/>
      <c r="J44" s="25"/>
      <c r="K44" s="19"/>
      <c r="L44" s="19"/>
    </row>
    <row r="45" ht="21.75" customHeight="1" spans="1:12">
      <c r="A45" s="20"/>
      <c r="J45" s="26"/>
      <c r="K45" s="22"/>
      <c r="L45" s="23"/>
    </row>
    <row r="46" ht="25.5" customHeight="1" spans="1:12">
      <c r="A46" s="7"/>
      <c r="B46" s="7"/>
      <c r="C46" s="8"/>
      <c r="D46" s="9"/>
      <c r="E46" s="10"/>
      <c r="F46" s="9"/>
      <c r="G46" s="9"/>
      <c r="H46" s="9"/>
      <c r="I46" s="7"/>
      <c r="J46" s="24"/>
      <c r="K46" s="12"/>
      <c r="L46" s="12"/>
    </row>
    <row r="47" ht="25.5" customHeight="1" spans="1:12">
      <c r="A47" s="13"/>
      <c r="B47" s="13"/>
      <c r="C47" s="14"/>
      <c r="D47" s="15"/>
      <c r="E47" s="16"/>
      <c r="F47" s="15"/>
      <c r="G47" s="15"/>
      <c r="H47" s="15"/>
      <c r="I47" s="13"/>
      <c r="J47" s="24"/>
      <c r="K47" s="12"/>
      <c r="L47" s="12"/>
    </row>
    <row r="48" ht="25.5" customHeight="1" spans="1:12">
      <c r="A48" s="7"/>
      <c r="B48" s="7"/>
      <c r="C48" s="8"/>
      <c r="D48" s="9"/>
      <c r="E48" s="10"/>
      <c r="F48" s="9"/>
      <c r="G48" s="9"/>
      <c r="H48" s="9"/>
      <c r="I48" s="7"/>
      <c r="J48" s="24"/>
      <c r="K48" s="12"/>
      <c r="L48" s="12"/>
    </row>
    <row r="49" ht="25.5" customHeight="1" spans="1:12">
      <c r="A49" s="13"/>
      <c r="B49" s="13"/>
      <c r="C49" s="14"/>
      <c r="D49" s="15"/>
      <c r="E49" s="16"/>
      <c r="F49" s="15"/>
      <c r="G49" s="15"/>
      <c r="H49" s="15"/>
      <c r="I49" s="13"/>
      <c r="J49" s="24"/>
      <c r="K49" s="12"/>
      <c r="L49" s="12"/>
    </row>
    <row r="50" ht="25.5" customHeight="1" spans="1:12">
      <c r="A50" s="7"/>
      <c r="B50" s="7"/>
      <c r="C50" s="8"/>
      <c r="D50" s="9"/>
      <c r="E50" s="10"/>
      <c r="F50" s="9"/>
      <c r="G50" s="9"/>
      <c r="H50" s="9"/>
      <c r="I50" s="7"/>
      <c r="J50" s="24"/>
      <c r="K50" s="12"/>
      <c r="L50" s="12"/>
    </row>
    <row r="51" ht="25.5" customHeight="1" spans="1:12">
      <c r="A51" s="13"/>
      <c r="B51" s="13"/>
      <c r="C51" s="14"/>
      <c r="D51" s="15"/>
      <c r="E51" s="16"/>
      <c r="F51" s="15"/>
      <c r="G51" s="15"/>
      <c r="H51" s="15"/>
      <c r="I51" s="13"/>
      <c r="J51" s="24"/>
      <c r="K51" s="12"/>
      <c r="L51" s="12"/>
    </row>
    <row r="52" ht="25.5" customHeight="1" spans="1:12">
      <c r="A52" s="7"/>
      <c r="B52" s="7"/>
      <c r="C52" s="8"/>
      <c r="D52" s="9"/>
      <c r="E52" s="10"/>
      <c r="F52" s="9"/>
      <c r="G52" s="9"/>
      <c r="H52" s="9"/>
      <c r="I52" s="7"/>
      <c r="J52" s="24"/>
      <c r="K52" s="12"/>
      <c r="L52" s="12"/>
    </row>
    <row r="53" ht="25.5" customHeight="1" spans="1:12">
      <c r="A53" s="13"/>
      <c r="B53" s="13"/>
      <c r="C53" s="14"/>
      <c r="D53" s="15"/>
      <c r="E53" s="16"/>
      <c r="F53" s="15"/>
      <c r="G53" s="15"/>
      <c r="H53" s="15"/>
      <c r="I53" s="13"/>
      <c r="J53" s="24"/>
      <c r="K53" s="12"/>
      <c r="L53" s="12"/>
    </row>
    <row r="54" ht="25.5" customHeight="1" spans="1:12">
      <c r="A54" s="7"/>
      <c r="B54" s="7"/>
      <c r="C54" s="8"/>
      <c r="D54" s="9"/>
      <c r="E54" s="10"/>
      <c r="F54" s="9"/>
      <c r="G54" s="9"/>
      <c r="H54" s="9"/>
      <c r="I54" s="7"/>
      <c r="J54" s="24"/>
      <c r="K54" s="12"/>
      <c r="L54" s="12"/>
    </row>
    <row r="55" ht="25.5" customHeight="1" spans="1:12">
      <c r="A55" s="13"/>
      <c r="B55" s="13"/>
      <c r="C55" s="14"/>
      <c r="D55" s="15"/>
      <c r="E55" s="16"/>
      <c r="F55" s="15"/>
      <c r="G55" s="15"/>
      <c r="H55" s="15"/>
      <c r="I55" s="13"/>
      <c r="J55" s="24"/>
      <c r="K55" s="12"/>
      <c r="L55" s="12"/>
    </row>
    <row r="56" ht="25.5" customHeight="1" spans="1:12">
      <c r="A56" s="7"/>
      <c r="B56" s="7"/>
      <c r="C56" s="8"/>
      <c r="D56" s="9"/>
      <c r="E56" s="10"/>
      <c r="F56" s="9"/>
      <c r="G56" s="9"/>
      <c r="H56" s="9"/>
      <c r="I56" s="7"/>
      <c r="J56" s="24"/>
      <c r="K56" s="12"/>
      <c r="L56" s="12"/>
    </row>
    <row r="57" ht="25.5" customHeight="1" spans="1:12">
      <c r="A57" s="13"/>
      <c r="B57" s="13"/>
      <c r="C57" s="14"/>
      <c r="D57" s="15"/>
      <c r="E57" s="16"/>
      <c r="F57" s="15"/>
      <c r="G57" s="15"/>
      <c r="H57" s="15"/>
      <c r="I57" s="13"/>
      <c r="J57" s="24"/>
      <c r="K57" s="12"/>
      <c r="L57" s="12"/>
    </row>
    <row r="58" ht="25.5" customHeight="1" spans="1:12">
      <c r="A58" s="7"/>
      <c r="B58" s="7"/>
      <c r="C58" s="8"/>
      <c r="D58" s="9"/>
      <c r="E58" s="10"/>
      <c r="F58" s="9"/>
      <c r="G58" s="9"/>
      <c r="H58" s="9"/>
      <c r="I58" s="7"/>
      <c r="J58" s="24"/>
      <c r="K58" s="12"/>
      <c r="L58" s="12"/>
    </row>
    <row r="59" ht="25.5" customHeight="1" spans="1:12">
      <c r="A59" s="13"/>
      <c r="B59" s="13"/>
      <c r="C59" s="14"/>
      <c r="D59" s="15"/>
      <c r="E59" s="16"/>
      <c r="F59" s="15"/>
      <c r="G59" s="15"/>
      <c r="H59" s="15"/>
      <c r="I59" s="13"/>
      <c r="J59" s="24"/>
      <c r="K59" s="12"/>
      <c r="L59" s="12"/>
    </row>
    <row r="60" ht="25.5" customHeight="1" spans="1:12">
      <c r="A60" s="7"/>
      <c r="B60" s="7"/>
      <c r="C60" s="8"/>
      <c r="D60" s="9"/>
      <c r="E60" s="10"/>
      <c r="F60" s="9"/>
      <c r="G60" s="9"/>
      <c r="H60" s="9"/>
      <c r="I60" s="7"/>
      <c r="J60" s="24"/>
      <c r="K60" s="12"/>
      <c r="L60" s="12"/>
    </row>
    <row r="61" ht="25.5" customHeight="1" spans="1:12">
      <c r="A61" s="13"/>
      <c r="B61" s="13"/>
      <c r="C61" s="14"/>
      <c r="D61" s="15"/>
      <c r="E61" s="16"/>
      <c r="F61" s="15"/>
      <c r="G61" s="15"/>
      <c r="H61" s="15"/>
      <c r="I61" s="13"/>
      <c r="J61" s="24"/>
      <c r="K61" s="12"/>
      <c r="L61" s="12"/>
    </row>
    <row r="62" ht="25.5" customHeight="1" spans="1:12">
      <c r="A62" s="7"/>
      <c r="B62" s="7"/>
      <c r="C62" s="8"/>
      <c r="D62" s="9"/>
      <c r="E62" s="10"/>
      <c r="F62" s="9"/>
      <c r="G62" s="9"/>
      <c r="H62" s="9"/>
      <c r="I62" s="7"/>
      <c r="J62" s="24"/>
      <c r="K62" s="12"/>
      <c r="L62" s="12"/>
    </row>
    <row r="63" ht="25.5" customHeight="1" spans="1:12">
      <c r="A63" s="13"/>
      <c r="B63" s="13"/>
      <c r="C63" s="14"/>
      <c r="D63" s="15"/>
      <c r="E63" s="16"/>
      <c r="F63" s="15"/>
      <c r="G63" s="15"/>
      <c r="H63" s="15"/>
      <c r="I63" s="13"/>
      <c r="J63" s="24"/>
      <c r="K63" s="12"/>
      <c r="L63" s="12"/>
    </row>
    <row r="64" ht="25.5" customHeight="1" spans="1:12">
      <c r="A64" s="7"/>
      <c r="B64" s="7"/>
      <c r="C64" s="8"/>
      <c r="D64" s="9"/>
      <c r="E64" s="10"/>
      <c r="F64" s="9"/>
      <c r="G64" s="9"/>
      <c r="H64" s="9"/>
      <c r="I64" s="7"/>
      <c r="J64" s="24"/>
      <c r="K64" s="12"/>
      <c r="L64" s="12"/>
    </row>
    <row r="65" ht="25.5" customHeight="1" spans="1:12">
      <c r="A65" s="13"/>
      <c r="B65" s="13"/>
      <c r="C65" s="14"/>
      <c r="D65" s="15"/>
      <c r="E65" s="16"/>
      <c r="F65" s="15"/>
      <c r="G65" s="15"/>
      <c r="H65" s="15"/>
      <c r="I65" s="13"/>
      <c r="J65" s="24"/>
      <c r="K65" s="12"/>
      <c r="L65" s="12"/>
    </row>
    <row r="66" ht="25.5" customHeight="1" spans="1:12">
      <c r="A66" s="7"/>
      <c r="B66" s="7"/>
      <c r="C66" s="8"/>
      <c r="D66" s="9"/>
      <c r="E66" s="10"/>
      <c r="F66" s="9"/>
      <c r="G66" s="9"/>
      <c r="H66" s="9"/>
      <c r="I66" s="7"/>
      <c r="J66" s="24"/>
      <c r="K66" s="12"/>
      <c r="L66" s="12"/>
    </row>
    <row r="67" ht="25.5" customHeight="1" spans="1:12">
      <c r="A67" s="13"/>
      <c r="B67" s="13"/>
      <c r="C67" s="14"/>
      <c r="D67" s="15"/>
      <c r="E67" s="16"/>
      <c r="F67" s="15"/>
      <c r="G67" s="15"/>
      <c r="H67" s="15"/>
      <c r="I67" s="13"/>
      <c r="J67" s="24"/>
      <c r="K67" s="12"/>
      <c r="L67" s="12"/>
    </row>
    <row r="68" ht="25.5" customHeight="1" spans="1:12">
      <c r="A68" s="7"/>
      <c r="B68" s="7"/>
      <c r="C68" s="8"/>
      <c r="D68" s="9"/>
      <c r="E68" s="10"/>
      <c r="F68" s="9"/>
      <c r="G68" s="9"/>
      <c r="H68" s="9"/>
      <c r="I68" s="7"/>
      <c r="J68" s="24"/>
      <c r="K68" s="12"/>
      <c r="L68" s="12"/>
    </row>
    <row r="69" ht="25.5" customHeight="1" spans="1:12">
      <c r="A69" s="13"/>
      <c r="B69" s="13"/>
      <c r="C69" s="14"/>
      <c r="D69" s="15"/>
      <c r="E69" s="16"/>
      <c r="F69" s="15"/>
      <c r="G69" s="15"/>
      <c r="H69" s="15"/>
      <c r="I69" s="13"/>
      <c r="J69" s="24"/>
      <c r="K69" s="12"/>
      <c r="L69" s="12"/>
    </row>
    <row r="70" ht="25.5" customHeight="1" spans="1:12">
      <c r="A70" s="7"/>
      <c r="B70" s="7"/>
      <c r="C70" s="8"/>
      <c r="D70" s="9"/>
      <c r="E70" s="10"/>
      <c r="F70" s="9"/>
      <c r="G70" s="9"/>
      <c r="H70" s="9"/>
      <c r="I70" s="7"/>
      <c r="J70" s="24"/>
      <c r="K70" s="12"/>
      <c r="L70" s="12"/>
    </row>
    <row r="71" ht="25.5" customHeight="1" spans="1:12">
      <c r="A71" s="13"/>
      <c r="B71" s="13"/>
      <c r="C71" s="14"/>
      <c r="D71" s="15"/>
      <c r="E71" s="16"/>
      <c r="F71" s="15"/>
      <c r="G71" s="15"/>
      <c r="H71" s="15"/>
      <c r="I71" s="13"/>
      <c r="J71" s="24"/>
      <c r="K71" s="12"/>
      <c r="L71" s="12"/>
    </row>
    <row r="72" ht="25.5" customHeight="1" spans="1:12">
      <c r="A72" s="7"/>
      <c r="B72" s="7"/>
      <c r="C72" s="8"/>
      <c r="D72" s="9"/>
      <c r="E72" s="10"/>
      <c r="F72" s="9"/>
      <c r="G72" s="9"/>
      <c r="H72" s="9"/>
      <c r="I72" s="7"/>
      <c r="J72" s="24"/>
      <c r="K72" s="12"/>
      <c r="L72" s="12"/>
    </row>
    <row r="73" ht="25.5" customHeight="1" spans="1:12">
      <c r="A73" s="13"/>
      <c r="B73" s="13"/>
      <c r="C73" s="14"/>
      <c r="D73" s="15"/>
      <c r="E73" s="16"/>
      <c r="F73" s="15"/>
      <c r="G73" s="15"/>
      <c r="H73" s="15"/>
      <c r="I73" s="13"/>
      <c r="J73" s="24"/>
      <c r="K73" s="12"/>
      <c r="L73" s="12"/>
    </row>
    <row r="74" ht="25.5" customHeight="1" spans="1:12">
      <c r="A74" s="7"/>
      <c r="B74" s="7"/>
      <c r="C74" s="8"/>
      <c r="D74" s="9"/>
      <c r="E74" s="10"/>
      <c r="F74" s="9"/>
      <c r="G74" s="9"/>
      <c r="H74" s="9"/>
      <c r="I74" s="7"/>
      <c r="J74" s="24"/>
      <c r="K74" s="12"/>
      <c r="L74" s="12"/>
    </row>
    <row r="75" ht="25.5" customHeight="1" spans="1:12">
      <c r="A75" s="13"/>
      <c r="B75" s="13"/>
      <c r="C75" s="14"/>
      <c r="D75" s="15"/>
      <c r="E75" s="16"/>
      <c r="F75" s="15"/>
      <c r="G75" s="15"/>
      <c r="H75" s="15"/>
      <c r="I75" s="13"/>
      <c r="J75" s="24"/>
      <c r="K75" s="12"/>
      <c r="L75" s="12"/>
    </row>
    <row r="76" ht="25.5" customHeight="1" spans="1:12">
      <c r="A76" s="7"/>
      <c r="B76" s="7"/>
      <c r="C76" s="8"/>
      <c r="D76" s="9"/>
      <c r="E76" s="10"/>
      <c r="F76" s="9"/>
      <c r="G76" s="9"/>
      <c r="H76" s="9"/>
      <c r="I76" s="7"/>
      <c r="J76" s="24"/>
      <c r="K76" s="12"/>
      <c r="L76" s="12"/>
    </row>
    <row r="77" ht="25.5" customHeight="1" spans="1:12">
      <c r="A77" s="13"/>
      <c r="B77" s="13"/>
      <c r="C77" s="14"/>
      <c r="D77" s="15"/>
      <c r="E77" s="16"/>
      <c r="F77" s="15"/>
      <c r="G77" s="15"/>
      <c r="H77" s="15"/>
      <c r="I77" s="13"/>
      <c r="J77" s="24"/>
      <c r="K77" s="12"/>
      <c r="L77" s="12"/>
    </row>
    <row r="78" ht="25.5" customHeight="1" spans="1:12">
      <c r="A78" s="7"/>
      <c r="B78" s="7"/>
      <c r="C78" s="8"/>
      <c r="D78" s="9"/>
      <c r="E78" s="10"/>
      <c r="F78" s="9"/>
      <c r="G78" s="9"/>
      <c r="H78" s="9"/>
      <c r="I78" s="7"/>
      <c r="J78" s="24"/>
      <c r="K78" s="12"/>
      <c r="L78" s="12"/>
    </row>
    <row r="79" ht="25.5" customHeight="1" spans="1:12">
      <c r="A79" s="13"/>
      <c r="B79" s="13"/>
      <c r="C79" s="14"/>
      <c r="D79" s="15"/>
      <c r="E79" s="16"/>
      <c r="F79" s="15"/>
      <c r="G79" s="15"/>
      <c r="H79" s="15"/>
      <c r="I79" s="13"/>
      <c r="J79" s="24"/>
      <c r="K79" s="12"/>
      <c r="L79" s="12"/>
    </row>
    <row r="80" ht="25.5" customHeight="1" spans="1:12">
      <c r="A80" s="7"/>
      <c r="B80" s="7"/>
      <c r="C80" s="8"/>
      <c r="D80" s="9"/>
      <c r="E80" s="10"/>
      <c r="F80" s="9"/>
      <c r="G80" s="9"/>
      <c r="H80" s="9"/>
      <c r="I80" s="7"/>
      <c r="J80" s="24"/>
      <c r="K80" s="12"/>
      <c r="L80" s="12"/>
    </row>
    <row r="81" ht="25.5" customHeight="1" spans="1:12">
      <c r="A81" s="13"/>
      <c r="B81" s="13"/>
      <c r="C81" s="14"/>
      <c r="D81" s="15"/>
      <c r="E81" s="16"/>
      <c r="F81" s="15"/>
      <c r="G81" s="15"/>
      <c r="H81" s="15"/>
      <c r="I81" s="13"/>
      <c r="J81" s="24"/>
      <c r="K81" s="12"/>
      <c r="L81" s="12"/>
    </row>
    <row r="82" ht="25.5" customHeight="1" spans="1:12">
      <c r="A82" s="7"/>
      <c r="B82" s="7"/>
      <c r="C82" s="8"/>
      <c r="D82" s="9"/>
      <c r="E82" s="10"/>
      <c r="F82" s="9"/>
      <c r="G82" s="9"/>
      <c r="H82" s="9"/>
      <c r="I82" s="7"/>
      <c r="J82" s="24"/>
      <c r="K82" s="12"/>
      <c r="L82" s="12"/>
    </row>
    <row r="83" ht="25.5" customHeight="1" spans="1:12">
      <c r="A83" s="13"/>
      <c r="B83" s="13"/>
      <c r="C83" s="14"/>
      <c r="D83" s="15"/>
      <c r="E83" s="16"/>
      <c r="F83" s="15"/>
      <c r="G83" s="15"/>
      <c r="H83" s="15"/>
      <c r="I83" s="13"/>
      <c r="J83" s="24"/>
      <c r="K83" s="12"/>
      <c r="L83" s="12"/>
    </row>
    <row r="84" ht="25.5" customHeight="1" spans="1:12">
      <c r="A84" s="7"/>
      <c r="B84" s="7"/>
      <c r="C84" s="8"/>
      <c r="D84" s="9"/>
      <c r="E84" s="10"/>
      <c r="F84" s="9"/>
      <c r="G84" s="9"/>
      <c r="H84" s="9"/>
      <c r="I84" s="7"/>
      <c r="J84" s="24"/>
      <c r="K84" s="12"/>
      <c r="L84" s="12"/>
    </row>
    <row r="85" ht="25.5" customHeight="1" spans="1:12">
      <c r="A85" s="13"/>
      <c r="B85" s="13"/>
      <c r="C85" s="14"/>
      <c r="D85" s="15"/>
      <c r="E85" s="16"/>
      <c r="F85" s="15"/>
      <c r="G85" s="15"/>
      <c r="H85" s="15"/>
      <c r="I85" s="13"/>
      <c r="J85" s="24"/>
      <c r="K85" s="12"/>
      <c r="L85" s="12"/>
    </row>
    <row r="86" ht="25.5" customHeight="1" spans="1:12">
      <c r="A86" s="7"/>
      <c r="B86" s="7"/>
      <c r="C86" s="8"/>
      <c r="D86" s="9"/>
      <c r="E86" s="10"/>
      <c r="F86" s="9"/>
      <c r="G86" s="9"/>
      <c r="H86" s="9"/>
      <c r="I86" s="7"/>
      <c r="J86" s="24"/>
      <c r="K86" s="12"/>
      <c r="L86" s="12"/>
    </row>
    <row r="87" ht="25.5" customHeight="1" spans="1:12">
      <c r="A87" s="13"/>
      <c r="B87" s="13"/>
      <c r="C87" s="14"/>
      <c r="D87" s="15"/>
      <c r="E87" s="16"/>
      <c r="F87" s="15"/>
      <c r="G87" s="15"/>
      <c r="H87" s="15"/>
      <c r="I87" s="13"/>
      <c r="J87" s="24"/>
      <c r="K87" s="12"/>
      <c r="L87" s="12"/>
    </row>
    <row r="88" ht="25.5" customHeight="1" spans="1:12">
      <c r="A88" s="7"/>
      <c r="B88" s="7"/>
      <c r="C88" s="8"/>
      <c r="D88" s="9"/>
      <c r="E88" s="10"/>
      <c r="F88" s="9"/>
      <c r="G88" s="9"/>
      <c r="H88" s="9"/>
      <c r="I88" s="7"/>
      <c r="J88" s="24"/>
      <c r="K88" s="12"/>
      <c r="L88" s="12"/>
    </row>
    <row r="89" ht="25.5" customHeight="1" spans="1:12">
      <c r="A89" s="13"/>
      <c r="B89" s="13"/>
      <c r="C89" s="14"/>
      <c r="D89" s="15"/>
      <c r="E89" s="16"/>
      <c r="F89" s="15"/>
      <c r="G89" s="15"/>
      <c r="H89" s="15"/>
      <c r="I89" s="13"/>
      <c r="J89" s="24"/>
      <c r="K89" s="12"/>
      <c r="L89" s="12"/>
    </row>
    <row r="90" ht="25.5" customHeight="1" spans="1:12">
      <c r="A90" s="7"/>
      <c r="B90" s="7"/>
      <c r="C90" s="8"/>
      <c r="D90" s="9"/>
      <c r="E90" s="10"/>
      <c r="F90" s="9"/>
      <c r="G90" s="9"/>
      <c r="H90" s="9"/>
      <c r="I90" s="7"/>
      <c r="J90" s="24"/>
      <c r="K90" s="12"/>
      <c r="L90" s="12"/>
    </row>
    <row r="91" ht="25.5" customHeight="1" spans="1:12">
      <c r="A91" s="13"/>
      <c r="B91" s="13"/>
      <c r="C91" s="14"/>
      <c r="D91" s="15"/>
      <c r="E91" s="16"/>
      <c r="F91" s="15"/>
      <c r="G91" s="15"/>
      <c r="H91" s="15"/>
      <c r="I91" s="13"/>
      <c r="J91" s="24"/>
      <c r="K91" s="12"/>
      <c r="L91" s="12"/>
    </row>
    <row r="92" ht="25.5" customHeight="1" spans="1:12">
      <c r="A92" s="7"/>
      <c r="B92" s="7"/>
      <c r="C92" s="8"/>
      <c r="D92" s="9"/>
      <c r="E92" s="10"/>
      <c r="F92" s="9"/>
      <c r="G92" s="9"/>
      <c r="H92" s="9"/>
      <c r="I92" s="7"/>
      <c r="J92" s="24"/>
      <c r="K92" s="12"/>
      <c r="L92" s="12"/>
    </row>
    <row r="93" ht="25.5" customHeight="1" spans="1:12">
      <c r="A93" s="13"/>
      <c r="B93" s="13"/>
      <c r="C93" s="14"/>
      <c r="D93" s="15"/>
      <c r="E93" s="16"/>
      <c r="F93" s="15"/>
      <c r="G93" s="15"/>
      <c r="H93" s="15"/>
      <c r="I93" s="13"/>
      <c r="J93" s="24"/>
      <c r="K93" s="12"/>
      <c r="L93" s="12"/>
    </row>
    <row r="94" ht="25.5" customHeight="1" spans="1:12">
      <c r="A94" s="7"/>
      <c r="B94" s="7"/>
      <c r="C94" s="8"/>
      <c r="D94" s="9"/>
      <c r="E94" s="10"/>
      <c r="F94" s="9"/>
      <c r="G94" s="9"/>
      <c r="H94" s="9"/>
      <c r="I94" s="7"/>
      <c r="J94" s="24"/>
      <c r="K94" s="12"/>
      <c r="L94" s="12"/>
    </row>
    <row r="95" ht="25.5" customHeight="1" spans="1:12">
      <c r="A95" s="13"/>
      <c r="B95" s="13"/>
      <c r="C95" s="14"/>
      <c r="D95" s="15"/>
      <c r="E95" s="16"/>
      <c r="F95" s="15"/>
      <c r="G95" s="15"/>
      <c r="H95" s="15"/>
      <c r="I95" s="13"/>
      <c r="J95" s="24"/>
      <c r="K95" s="12"/>
      <c r="L95" s="12"/>
    </row>
    <row r="96" ht="25.5" customHeight="1" spans="1:12">
      <c r="A96" s="7"/>
      <c r="B96" s="7"/>
      <c r="C96" s="8"/>
      <c r="D96" s="9"/>
      <c r="E96" s="10"/>
      <c r="F96" s="9"/>
      <c r="G96" s="9"/>
      <c r="H96" s="9"/>
      <c r="I96" s="7"/>
      <c r="J96" s="24"/>
      <c r="K96" s="12"/>
      <c r="L96" s="12"/>
    </row>
    <row r="97" ht="25.5" customHeight="1" spans="1:12">
      <c r="A97" s="13"/>
      <c r="B97" s="13"/>
      <c r="C97" s="14"/>
      <c r="D97" s="15"/>
      <c r="E97" s="16"/>
      <c r="F97" s="15"/>
      <c r="G97" s="15"/>
      <c r="H97" s="15"/>
      <c r="I97" s="13"/>
      <c r="J97" s="24"/>
      <c r="K97" s="12"/>
      <c r="L97" s="12"/>
    </row>
    <row r="98" ht="25.5" customHeight="1" spans="1:12">
      <c r="A98" s="7"/>
      <c r="B98" s="7"/>
      <c r="C98" s="8"/>
      <c r="D98" s="9"/>
      <c r="E98" s="10"/>
      <c r="F98" s="9"/>
      <c r="G98" s="9"/>
      <c r="H98" s="9"/>
      <c r="I98" s="7"/>
      <c r="J98" s="24"/>
      <c r="K98" s="12"/>
      <c r="L98" s="12"/>
    </row>
    <row r="99" ht="25.5" customHeight="1" spans="1:12">
      <c r="A99" s="13"/>
      <c r="B99" s="13"/>
      <c r="C99" s="14"/>
      <c r="D99" s="15"/>
      <c r="E99" s="16"/>
      <c r="F99" s="15"/>
      <c r="G99" s="15"/>
      <c r="H99" s="15"/>
      <c r="I99" s="13"/>
      <c r="J99" s="24"/>
      <c r="K99" s="12"/>
      <c r="L99" s="12"/>
    </row>
    <row r="100" ht="25.5" customHeight="1" spans="1:12">
      <c r="A100" s="7"/>
      <c r="B100" s="7"/>
      <c r="C100" s="8"/>
      <c r="D100" s="9"/>
      <c r="E100" s="10"/>
      <c r="F100" s="9"/>
      <c r="G100" s="9"/>
      <c r="H100" s="9"/>
      <c r="I100" s="7"/>
      <c r="J100" s="24"/>
      <c r="K100" s="12"/>
      <c r="L100" s="12"/>
    </row>
    <row r="101" ht="25.5" customHeight="1" spans="1:12">
      <c r="A101" s="13"/>
      <c r="B101" s="13"/>
      <c r="C101" s="14"/>
      <c r="D101" s="15"/>
      <c r="E101" s="16"/>
      <c r="F101" s="15"/>
      <c r="G101" s="15"/>
      <c r="H101" s="15"/>
      <c r="I101" s="13"/>
      <c r="J101" s="24"/>
      <c r="K101" s="12"/>
      <c r="L101" s="12"/>
    </row>
    <row r="102" ht="25.5" customHeight="1" spans="1:12">
      <c r="A102" s="7"/>
      <c r="B102" s="7"/>
      <c r="C102" s="8"/>
      <c r="D102" s="9"/>
      <c r="E102" s="10"/>
      <c r="F102" s="9"/>
      <c r="G102" s="9"/>
      <c r="H102" s="9"/>
      <c r="I102" s="7"/>
      <c r="J102" s="24"/>
      <c r="K102" s="12"/>
      <c r="L102" s="12"/>
    </row>
    <row r="103" ht="25.5" customHeight="1" spans="1:12">
      <c r="A103" s="13"/>
      <c r="B103" s="13"/>
      <c r="C103" s="14"/>
      <c r="D103" s="15"/>
      <c r="E103" s="16"/>
      <c r="F103" s="15"/>
      <c r="G103" s="15"/>
      <c r="H103" s="15"/>
      <c r="I103" s="13"/>
      <c r="J103" s="24"/>
      <c r="K103" s="12"/>
      <c r="L103" s="12"/>
    </row>
    <row r="104" ht="25.5" customHeight="1" spans="1:12">
      <c r="A104" s="7"/>
      <c r="B104" s="7"/>
      <c r="C104" s="8"/>
      <c r="D104" s="9"/>
      <c r="E104" s="10"/>
      <c r="F104" s="9"/>
      <c r="G104" s="9"/>
      <c r="H104" s="9"/>
      <c r="I104" s="7"/>
      <c r="J104" s="24"/>
      <c r="K104" s="12"/>
      <c r="L104" s="12"/>
    </row>
    <row r="105" ht="25.5" customHeight="1" spans="1:12">
      <c r="A105" s="13"/>
      <c r="B105" s="13"/>
      <c r="C105" s="14"/>
      <c r="D105" s="15"/>
      <c r="E105" s="16"/>
      <c r="F105" s="15"/>
      <c r="G105" s="15"/>
      <c r="H105" s="15"/>
      <c r="I105" s="13"/>
      <c r="J105" s="24"/>
      <c r="K105" s="12"/>
      <c r="L105" s="12"/>
    </row>
    <row r="106" ht="25.5" customHeight="1" spans="1:12">
      <c r="A106" s="7"/>
      <c r="B106" s="7"/>
      <c r="C106" s="8"/>
      <c r="D106" s="9"/>
      <c r="E106" s="10"/>
      <c r="F106" s="9"/>
      <c r="G106" s="9"/>
      <c r="H106" s="9"/>
      <c r="I106" s="7"/>
      <c r="J106" s="24"/>
      <c r="K106" s="12"/>
      <c r="L106" s="12"/>
    </row>
    <row r="107" ht="25.5" customHeight="1" spans="1:12">
      <c r="A107" s="13"/>
      <c r="B107" s="13"/>
      <c r="C107" s="14"/>
      <c r="D107" s="15"/>
      <c r="E107" s="16"/>
      <c r="F107" s="15"/>
      <c r="G107" s="15"/>
      <c r="H107" s="15"/>
      <c r="I107" s="13"/>
      <c r="J107" s="24"/>
      <c r="K107" s="12"/>
      <c r="L107" s="12"/>
    </row>
    <row r="108" ht="25.5" customHeight="1" spans="1:12">
      <c r="A108" s="7"/>
      <c r="B108" s="7"/>
      <c r="C108" s="8"/>
      <c r="D108" s="9"/>
      <c r="E108" s="10"/>
      <c r="F108" s="9"/>
      <c r="G108" s="9"/>
      <c r="H108" s="9"/>
      <c r="I108" s="7"/>
      <c r="J108" s="24"/>
      <c r="K108" s="12"/>
      <c r="L108" s="12"/>
    </row>
    <row r="109" ht="25.5" customHeight="1" spans="1:12">
      <c r="A109" s="13"/>
      <c r="B109" s="13"/>
      <c r="C109" s="14"/>
      <c r="D109" s="15"/>
      <c r="E109" s="16"/>
      <c r="F109" s="15"/>
      <c r="G109" s="15"/>
      <c r="H109" s="15"/>
      <c r="I109" s="13"/>
      <c r="J109" s="24"/>
      <c r="K109" s="12"/>
      <c r="L109" s="12"/>
    </row>
    <row r="110" ht="25.5" customHeight="1" spans="1:12">
      <c r="A110" s="7"/>
      <c r="B110" s="7"/>
      <c r="C110" s="8"/>
      <c r="D110" s="9"/>
      <c r="E110" s="10"/>
      <c r="F110" s="9"/>
      <c r="G110" s="9"/>
      <c r="H110" s="9"/>
      <c r="I110" s="7"/>
      <c r="J110" s="24"/>
      <c r="K110" s="12"/>
      <c r="L110" s="12"/>
    </row>
    <row r="111" ht="25.5" customHeight="1" spans="1:12">
      <c r="A111" s="13"/>
      <c r="B111" s="13"/>
      <c r="C111" s="14"/>
      <c r="D111" s="15"/>
      <c r="E111" s="16"/>
      <c r="F111" s="15"/>
      <c r="G111" s="15"/>
      <c r="H111" s="15"/>
      <c r="I111" s="13"/>
      <c r="J111" s="24"/>
      <c r="K111" s="12"/>
      <c r="L111" s="12"/>
    </row>
    <row r="112" ht="25.5" customHeight="1" spans="1:12">
      <c r="A112" s="7"/>
      <c r="B112" s="7"/>
      <c r="C112" s="8"/>
      <c r="D112" s="9"/>
      <c r="E112" s="10"/>
      <c r="F112" s="9"/>
      <c r="G112" s="9"/>
      <c r="H112" s="9"/>
      <c r="I112" s="7"/>
      <c r="J112" s="24"/>
      <c r="K112" s="12"/>
      <c r="L112" s="12"/>
    </row>
    <row r="113" ht="25.5" customHeight="1" spans="1:12">
      <c r="A113" s="13"/>
      <c r="B113" s="13"/>
      <c r="C113" s="14"/>
      <c r="D113" s="15"/>
      <c r="E113" s="16"/>
      <c r="F113" s="15"/>
      <c r="G113" s="15"/>
      <c r="H113" s="15"/>
      <c r="I113" s="13"/>
      <c r="J113" s="24"/>
      <c r="K113" s="12"/>
      <c r="L113" s="12"/>
    </row>
    <row r="114" ht="25.5" customHeight="1" spans="1:12">
      <c r="A114" s="7"/>
      <c r="B114" s="7"/>
      <c r="C114" s="8"/>
      <c r="D114" s="9"/>
      <c r="E114" s="10"/>
      <c r="F114" s="9"/>
      <c r="G114" s="9"/>
      <c r="H114" s="9"/>
      <c r="I114" s="7"/>
      <c r="J114" s="24"/>
      <c r="K114" s="12"/>
      <c r="L114" s="12"/>
    </row>
    <row r="115" ht="25.5" customHeight="1" spans="1:12">
      <c r="A115" s="13"/>
      <c r="B115" s="13"/>
      <c r="C115" s="14"/>
      <c r="D115" s="15"/>
      <c r="E115" s="16"/>
      <c r="F115" s="15"/>
      <c r="G115" s="15"/>
      <c r="H115" s="15"/>
      <c r="I115" s="13"/>
      <c r="J115" s="24"/>
      <c r="K115" s="12"/>
      <c r="L115" s="12"/>
    </row>
    <row r="116" ht="25.5" customHeight="1" spans="1:12">
      <c r="A116" s="7"/>
      <c r="B116" s="7"/>
      <c r="C116" s="8"/>
      <c r="D116" s="9"/>
      <c r="E116" s="10"/>
      <c r="F116" s="9"/>
      <c r="G116" s="9"/>
      <c r="H116" s="9"/>
      <c r="I116" s="7"/>
      <c r="J116" s="24"/>
      <c r="K116" s="12"/>
      <c r="L116" s="12"/>
    </row>
    <row r="117" ht="25.5" customHeight="1" spans="1:12">
      <c r="A117" s="13"/>
      <c r="B117" s="13"/>
      <c r="C117" s="14"/>
      <c r="D117" s="15"/>
      <c r="E117" s="16"/>
      <c r="F117" s="15"/>
      <c r="G117" s="15"/>
      <c r="H117" s="15"/>
      <c r="I117" s="13"/>
      <c r="J117" s="24"/>
      <c r="K117" s="12"/>
      <c r="L117" s="12"/>
    </row>
    <row r="118" ht="25.5" customHeight="1" spans="1:12">
      <c r="A118" s="7"/>
      <c r="B118" s="7"/>
      <c r="C118" s="8"/>
      <c r="D118" s="9"/>
      <c r="E118" s="10"/>
      <c r="F118" s="9"/>
      <c r="G118" s="9"/>
      <c r="H118" s="9"/>
      <c r="I118" s="7"/>
      <c r="J118" s="24"/>
      <c r="K118" s="12"/>
      <c r="L118" s="12"/>
    </row>
    <row r="119" ht="25.5" customHeight="1" spans="1:12">
      <c r="A119" s="13"/>
      <c r="B119" s="13"/>
      <c r="C119" s="14"/>
      <c r="D119" s="15"/>
      <c r="E119" s="16"/>
      <c r="F119" s="15"/>
      <c r="G119" s="15"/>
      <c r="H119" s="15"/>
      <c r="I119" s="13"/>
      <c r="J119" s="24"/>
      <c r="K119" s="12"/>
      <c r="L119" s="12"/>
    </row>
    <row r="120" ht="25.5" customHeight="1" spans="1:12">
      <c r="A120" s="7"/>
      <c r="B120" s="7"/>
      <c r="C120" s="8"/>
      <c r="D120" s="9"/>
      <c r="E120" s="10"/>
      <c r="F120" s="9"/>
      <c r="G120" s="9"/>
      <c r="H120" s="9"/>
      <c r="I120" s="7"/>
      <c r="J120" s="24"/>
      <c r="K120" s="12"/>
      <c r="L120" s="12"/>
    </row>
    <row r="121" ht="25.5" customHeight="1" spans="1:12">
      <c r="A121" s="13"/>
      <c r="B121" s="13"/>
      <c r="C121" s="14"/>
      <c r="D121" s="15"/>
      <c r="E121" s="16"/>
      <c r="F121" s="15"/>
      <c r="G121" s="15"/>
      <c r="H121" s="15"/>
      <c r="I121" s="13"/>
      <c r="J121" s="24"/>
      <c r="K121" s="12"/>
      <c r="L121" s="12"/>
    </row>
    <row r="122" ht="25.5" customHeight="1" spans="1:12">
      <c r="A122" s="7"/>
      <c r="B122" s="7"/>
      <c r="C122" s="8"/>
      <c r="D122" s="9"/>
      <c r="E122" s="10"/>
      <c r="F122" s="9"/>
      <c r="G122" s="9"/>
      <c r="H122" s="9"/>
      <c r="I122" s="7"/>
      <c r="J122" s="24"/>
      <c r="K122" s="12"/>
      <c r="L122" s="12"/>
    </row>
    <row r="123" ht="25.5" customHeight="1" spans="1:12">
      <c r="A123" s="13"/>
      <c r="B123" s="13"/>
      <c r="C123" s="14"/>
      <c r="D123" s="15"/>
      <c r="E123" s="16"/>
      <c r="F123" s="15"/>
      <c r="G123" s="15"/>
      <c r="H123" s="15"/>
      <c r="I123" s="13"/>
      <c r="J123" s="24"/>
      <c r="K123" s="12"/>
      <c r="L123" s="12"/>
    </row>
    <row r="124" ht="25.5" customHeight="1" spans="1:12">
      <c r="A124" s="7"/>
      <c r="B124" s="7"/>
      <c r="C124" s="8"/>
      <c r="D124" s="9"/>
      <c r="E124" s="10"/>
      <c r="F124" s="9"/>
      <c r="G124" s="9"/>
      <c r="H124" s="9"/>
      <c r="I124" s="7"/>
      <c r="J124" s="24"/>
      <c r="K124" s="12"/>
      <c r="L124" s="12"/>
    </row>
    <row r="125" ht="25.5" customHeight="1" spans="1:12">
      <c r="A125" s="13"/>
      <c r="B125" s="13"/>
      <c r="C125" s="14"/>
      <c r="D125" s="15"/>
      <c r="E125" s="16"/>
      <c r="F125" s="15"/>
      <c r="G125" s="15"/>
      <c r="H125" s="15"/>
      <c r="I125" s="13"/>
      <c r="J125" s="24"/>
      <c r="K125" s="12"/>
      <c r="L125" s="12"/>
    </row>
    <row r="126" ht="25.5" customHeight="1" spans="1:12">
      <c r="A126" s="7"/>
      <c r="B126" s="7"/>
      <c r="C126" s="8"/>
      <c r="D126" s="9"/>
      <c r="E126" s="10"/>
      <c r="F126" s="9"/>
      <c r="G126" s="9"/>
      <c r="H126" s="9"/>
      <c r="I126" s="7"/>
      <c r="J126" s="24"/>
      <c r="K126" s="12"/>
      <c r="L126" s="12"/>
    </row>
    <row r="127" ht="25.5" customHeight="1" spans="1:12">
      <c r="A127" s="13"/>
      <c r="B127" s="13"/>
      <c r="C127" s="14"/>
      <c r="D127" s="15"/>
      <c r="E127" s="16"/>
      <c r="F127" s="15"/>
      <c r="G127" s="15"/>
      <c r="H127" s="15"/>
      <c r="I127" s="13"/>
      <c r="J127" s="24"/>
      <c r="K127" s="12"/>
      <c r="L127" s="12"/>
    </row>
    <row r="128" ht="25.5" customHeight="1" spans="1:12">
      <c r="A128" s="7"/>
      <c r="B128" s="7"/>
      <c r="C128" s="8"/>
      <c r="D128" s="9"/>
      <c r="E128" s="10"/>
      <c r="F128" s="9"/>
      <c r="G128" s="9"/>
      <c r="H128" s="9"/>
      <c r="I128" s="7"/>
      <c r="J128" s="24"/>
      <c r="K128" s="12"/>
      <c r="L128" s="12"/>
    </row>
    <row r="129" ht="25.5" customHeight="1" spans="1:12">
      <c r="A129" s="13"/>
      <c r="B129" s="13"/>
      <c r="C129" s="14"/>
      <c r="D129" s="15"/>
      <c r="E129" s="16"/>
      <c r="F129" s="15"/>
      <c r="G129" s="15"/>
      <c r="H129" s="15"/>
      <c r="I129" s="13"/>
      <c r="J129" s="24"/>
      <c r="K129" s="12"/>
      <c r="L129" s="12"/>
    </row>
    <row r="130" ht="25.5" customHeight="1" spans="1:12">
      <c r="A130" s="7"/>
      <c r="B130" s="7"/>
      <c r="C130" s="8"/>
      <c r="D130" s="9"/>
      <c r="E130" s="10"/>
      <c r="F130" s="9"/>
      <c r="G130" s="9"/>
      <c r="H130" s="9"/>
      <c r="I130" s="7"/>
      <c r="J130" s="24"/>
      <c r="K130" s="12"/>
      <c r="L130" s="12"/>
    </row>
    <row r="131" ht="25.5" customHeight="1" spans="1:12">
      <c r="A131" s="13"/>
      <c r="B131" s="13"/>
      <c r="C131" s="14"/>
      <c r="D131" s="15"/>
      <c r="E131" s="16"/>
      <c r="F131" s="15"/>
      <c r="G131" s="15"/>
      <c r="H131" s="15"/>
      <c r="I131" s="13"/>
      <c r="J131" s="24"/>
      <c r="K131" s="12"/>
      <c r="L131" s="12"/>
    </row>
    <row r="132" ht="25.5" customHeight="1" spans="1:12">
      <c r="A132" s="7"/>
      <c r="B132" s="7"/>
      <c r="C132" s="8"/>
      <c r="D132" s="9"/>
      <c r="E132" s="10"/>
      <c r="F132" s="9"/>
      <c r="G132" s="9"/>
      <c r="H132" s="9"/>
      <c r="I132" s="7"/>
      <c r="J132" s="24"/>
      <c r="K132" s="12"/>
      <c r="L132" s="12"/>
    </row>
    <row r="133" ht="25.5" customHeight="1" spans="1:12">
      <c r="A133" s="13"/>
      <c r="B133" s="13"/>
      <c r="C133" s="14"/>
      <c r="D133" s="15"/>
      <c r="E133" s="16"/>
      <c r="F133" s="15"/>
      <c r="G133" s="15"/>
      <c r="H133" s="15"/>
      <c r="I133" s="13"/>
      <c r="J133" s="24"/>
      <c r="K133" s="12"/>
      <c r="L133" s="12"/>
    </row>
    <row r="134" ht="25.5" customHeight="1" spans="1:12">
      <c r="A134" s="7"/>
      <c r="B134" s="7"/>
      <c r="C134" s="8"/>
      <c r="D134" s="9"/>
      <c r="E134" s="10"/>
      <c r="F134" s="9"/>
      <c r="G134" s="9"/>
      <c r="H134" s="9"/>
      <c r="I134" s="7"/>
      <c r="J134" s="24"/>
      <c r="K134" s="12"/>
      <c r="L134" s="12"/>
    </row>
    <row r="135" ht="25.5" customHeight="1" spans="1:12">
      <c r="A135" s="13"/>
      <c r="B135" s="13"/>
      <c r="C135" s="14"/>
      <c r="D135" s="15"/>
      <c r="E135" s="16"/>
      <c r="F135" s="15"/>
      <c r="G135" s="15"/>
      <c r="H135" s="15"/>
      <c r="I135" s="13"/>
      <c r="J135" s="24"/>
      <c r="K135" s="12"/>
      <c r="L135" s="12"/>
    </row>
    <row r="136" ht="25.5" customHeight="1" spans="1:12">
      <c r="A136" s="7"/>
      <c r="B136" s="7"/>
      <c r="C136" s="8"/>
      <c r="D136" s="9"/>
      <c r="E136" s="10"/>
      <c r="F136" s="9"/>
      <c r="G136" s="9"/>
      <c r="H136" s="9"/>
      <c r="I136" s="7"/>
      <c r="J136" s="24"/>
      <c r="K136" s="12"/>
      <c r="L136" s="12"/>
    </row>
    <row r="137" ht="25.5" customHeight="1" spans="1:12">
      <c r="A137" s="13"/>
      <c r="B137" s="13"/>
      <c r="C137" s="14"/>
      <c r="D137" s="15"/>
      <c r="E137" s="16"/>
      <c r="F137" s="15"/>
      <c r="G137" s="15"/>
      <c r="H137" s="15"/>
      <c r="I137" s="13"/>
      <c r="J137" s="24"/>
      <c r="K137" s="12"/>
      <c r="L137" s="12"/>
    </row>
    <row r="138" ht="25.5" customHeight="1" spans="1:12">
      <c r="A138" s="7"/>
      <c r="B138" s="7"/>
      <c r="C138" s="8"/>
      <c r="D138" s="9"/>
      <c r="E138" s="10"/>
      <c r="F138" s="9"/>
      <c r="G138" s="9"/>
      <c r="H138" s="9"/>
      <c r="I138" s="7"/>
      <c r="J138" s="24"/>
      <c r="K138" s="12"/>
      <c r="L138" s="12"/>
    </row>
    <row r="139" ht="25.5" customHeight="1" spans="1:12">
      <c r="A139" s="13"/>
      <c r="B139" s="13"/>
      <c r="C139" s="14"/>
      <c r="D139" s="15"/>
      <c r="E139" s="16"/>
      <c r="F139" s="15"/>
      <c r="G139" s="15"/>
      <c r="H139" s="15"/>
      <c r="I139" s="13"/>
      <c r="J139" s="24"/>
      <c r="K139" s="12"/>
      <c r="L139" s="12"/>
    </row>
    <row r="140" ht="25.5" customHeight="1" spans="1:12">
      <c r="A140" s="7"/>
      <c r="B140" s="7"/>
      <c r="C140" s="8"/>
      <c r="D140" s="9"/>
      <c r="E140" s="10"/>
      <c r="F140" s="9"/>
      <c r="G140" s="9"/>
      <c r="H140" s="9"/>
      <c r="I140" s="7"/>
      <c r="J140" s="24"/>
      <c r="K140" s="12"/>
      <c r="L140" s="12"/>
    </row>
    <row r="141" ht="25.5" customHeight="1" spans="1:12">
      <c r="A141" s="13"/>
      <c r="B141" s="13"/>
      <c r="C141" s="14"/>
      <c r="D141" s="15"/>
      <c r="E141" s="16"/>
      <c r="F141" s="15"/>
      <c r="G141" s="15"/>
      <c r="H141" s="15"/>
      <c r="I141" s="13"/>
      <c r="J141" s="24"/>
      <c r="K141" s="12"/>
      <c r="L141" s="12"/>
    </row>
    <row r="142" ht="25.5" customHeight="1" spans="1:12">
      <c r="A142" s="7"/>
      <c r="B142" s="7"/>
      <c r="C142" s="8"/>
      <c r="D142" s="9"/>
      <c r="E142" s="10"/>
      <c r="F142" s="9"/>
      <c r="G142" s="9"/>
      <c r="H142" s="9"/>
      <c r="I142" s="7"/>
      <c r="J142" s="24"/>
      <c r="K142" s="12"/>
      <c r="L142" s="12"/>
    </row>
    <row r="143" ht="25.5" customHeight="1" spans="1:12">
      <c r="A143" s="13"/>
      <c r="B143" s="13"/>
      <c r="C143" s="14"/>
      <c r="D143" s="15"/>
      <c r="E143" s="16"/>
      <c r="F143" s="15"/>
      <c r="G143" s="15"/>
      <c r="H143" s="15"/>
      <c r="I143" s="13"/>
      <c r="J143" s="24"/>
      <c r="K143" s="12"/>
      <c r="L143" s="12"/>
    </row>
    <row r="144" ht="25.5" customHeight="1" spans="1:12">
      <c r="A144" s="7"/>
      <c r="B144" s="7"/>
      <c r="C144" s="8"/>
      <c r="D144" s="9"/>
      <c r="E144" s="10"/>
      <c r="F144" s="9"/>
      <c r="G144" s="9"/>
      <c r="H144" s="9"/>
      <c r="I144" s="7"/>
      <c r="J144" s="24"/>
      <c r="K144" s="12"/>
      <c r="L144" s="12"/>
    </row>
    <row r="145" ht="25.5" customHeight="1" spans="1:12">
      <c r="A145" s="13"/>
      <c r="B145" s="13"/>
      <c r="C145" s="14"/>
      <c r="D145" s="15"/>
      <c r="E145" s="16"/>
      <c r="F145" s="15"/>
      <c r="G145" s="15"/>
      <c r="H145" s="15"/>
      <c r="I145" s="13"/>
      <c r="J145" s="24"/>
      <c r="K145" s="12"/>
      <c r="L145" s="12"/>
    </row>
    <row r="146" ht="25.5" customHeight="1" spans="1:12">
      <c r="A146" s="7"/>
      <c r="B146" s="7"/>
      <c r="C146" s="8"/>
      <c r="D146" s="9"/>
      <c r="E146" s="10"/>
      <c r="F146" s="9"/>
      <c r="G146" s="9"/>
      <c r="H146" s="9"/>
      <c r="I146" s="7"/>
      <c r="J146" s="24"/>
      <c r="K146" s="12"/>
      <c r="L146" s="12"/>
    </row>
    <row r="147" ht="25.5" customHeight="1" spans="1:12">
      <c r="A147" s="13"/>
      <c r="B147" s="13"/>
      <c r="C147" s="14"/>
      <c r="D147" s="15"/>
      <c r="E147" s="16"/>
      <c r="F147" s="15"/>
      <c r="G147" s="15"/>
      <c r="H147" s="15"/>
      <c r="I147" s="13"/>
      <c r="J147" s="24"/>
      <c r="K147" s="12"/>
      <c r="L147" s="12"/>
    </row>
    <row r="148" ht="25.5" customHeight="1" spans="1:12">
      <c r="A148" s="7"/>
      <c r="B148" s="7"/>
      <c r="C148" s="8"/>
      <c r="D148" s="9"/>
      <c r="E148" s="10"/>
      <c r="F148" s="9"/>
      <c r="G148" s="9"/>
      <c r="H148" s="9"/>
      <c r="I148" s="7"/>
      <c r="J148" s="24"/>
      <c r="K148" s="12"/>
      <c r="L148" s="12"/>
    </row>
    <row r="149" ht="25.5" customHeight="1" spans="1:12">
      <c r="A149" s="13"/>
      <c r="B149" s="13"/>
      <c r="C149" s="14"/>
      <c r="D149" s="15"/>
      <c r="E149" s="16"/>
      <c r="F149" s="15"/>
      <c r="G149" s="15"/>
      <c r="H149" s="15"/>
      <c r="I149" s="13"/>
      <c r="J149" s="24"/>
      <c r="K149" s="12"/>
      <c r="L149" s="12"/>
    </row>
    <row r="150" ht="25.5" customHeight="1" spans="1:12">
      <c r="A150" s="7"/>
      <c r="B150" s="7"/>
      <c r="C150" s="8"/>
      <c r="D150" s="9"/>
      <c r="E150" s="10"/>
      <c r="F150" s="9"/>
      <c r="G150" s="9"/>
      <c r="H150" s="9"/>
      <c r="I150" s="7"/>
      <c r="J150" s="24"/>
      <c r="K150" s="12"/>
      <c r="L150" s="12"/>
    </row>
    <row r="151" ht="25.5" customHeight="1" spans="1:12">
      <c r="A151" s="13"/>
      <c r="B151" s="13"/>
      <c r="C151" s="14"/>
      <c r="D151" s="15"/>
      <c r="E151" s="16"/>
      <c r="F151" s="15"/>
      <c r="G151" s="15"/>
      <c r="H151" s="15"/>
      <c r="I151" s="13"/>
      <c r="J151" s="24"/>
      <c r="K151" s="12"/>
      <c r="L151" s="12"/>
    </row>
    <row r="152" ht="25.5" customHeight="1" spans="1:12">
      <c r="A152" s="7"/>
      <c r="B152" s="7"/>
      <c r="C152" s="8"/>
      <c r="D152" s="9"/>
      <c r="E152" s="10"/>
      <c r="F152" s="9"/>
      <c r="G152" s="9"/>
      <c r="H152" s="9"/>
      <c r="I152" s="7"/>
      <c r="J152" s="24"/>
      <c r="K152" s="12"/>
      <c r="L152" s="12"/>
    </row>
    <row r="153" ht="25.5" customHeight="1" spans="1:12">
      <c r="A153" s="13"/>
      <c r="B153" s="13"/>
      <c r="C153" s="14"/>
      <c r="D153" s="15"/>
      <c r="E153" s="16"/>
      <c r="F153" s="15"/>
      <c r="G153" s="15"/>
      <c r="H153" s="15"/>
      <c r="I153" s="13"/>
      <c r="J153" s="24"/>
      <c r="K153" s="12"/>
      <c r="L153" s="12"/>
    </row>
  </sheetData>
  <mergeCells count="6">
    <mergeCell ref="A1:B1"/>
    <mergeCell ref="C1:L1"/>
    <mergeCell ref="A2:B2"/>
    <mergeCell ref="C2:L2"/>
    <mergeCell ref="A17:I17"/>
    <mergeCell ref="A18:I18"/>
  </mergeCells>
  <pageMargins left="0.7" right="0.7" top="0.75" bottom="0.75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📌 使用指南与提效神器</vt:lpstr>
      <vt:lpstr>⚙️ 全局核算参数 (Config)</vt:lpstr>
      <vt:lpstr>📦 商品出厂底价表 (Products)</vt:lpstr>
      <vt:lpstr>📄 对外纯净批量报价单 (脱敏单)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K&amp;I</cp:lastModifiedBy>
  <dcterms:created xsi:type="dcterms:W3CDTF">2026-10-22T03:39:00Z</dcterms:created>
  <dcterms:modified xsi:type="dcterms:W3CDTF">2026-10-22T12:58:23Z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57B2D7F6738F41609F57F3D707B262AC_12</vt:lpwstr>
  </property>
  <property fmtid="{D5CDD505-2E9C-101B-9397-08002B2CF9AE}" pid="4" name="KSOProductBuildVer">
    <vt:lpwstr>2052-12.1.0.29161</vt:lpwstr>
  </property>
</Properties>
</file>